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U:\AMSA 2022\4. Informes 2022\INFORMES MENSUALES 2022\1. Enero 2022\"/>
    </mc:Choice>
  </mc:AlternateContent>
  <xr:revisionPtr revIDLastSave="0" documentId="13_ncr:1_{260B57DD-A7D4-46AD-9C3C-A6E00190D7BB}" xr6:coauthVersionLast="47" xr6:coauthVersionMax="47" xr10:uidLastSave="{00000000-0000-0000-0000-000000000000}"/>
  <bookViews>
    <workbookView xWindow="-120" yWindow="-120" windowWidth="29040" windowHeight="15840" firstSheet="14" activeTab="14" xr2:uid="{00000000-000D-0000-FFFF-FFFF00000000}"/>
  </bookViews>
  <sheets>
    <sheet name="CUATRIMESTRE III" sheetId="25" state="hidden" r:id="rId1"/>
    <sheet name="Diciembre " sheetId="26" state="hidden" r:id="rId2"/>
    <sheet name="Noviembre" sheetId="24" state="hidden" r:id="rId3"/>
    <sheet name="Octubre" sheetId="22" state="hidden" r:id="rId4"/>
    <sheet name="Septiembre" sheetId="20" state="hidden" r:id="rId5"/>
    <sheet name="Junio" sheetId="14" state="hidden" r:id="rId6"/>
    <sheet name="CUATRIMESTRE II" sheetId="17" state="hidden" r:id="rId7"/>
    <sheet name="Agosto" sheetId="16" state="hidden" r:id="rId8"/>
    <sheet name="Julio" sheetId="15" state="hidden" r:id="rId9"/>
    <sheet name="Mayo" sheetId="13" state="hidden" r:id="rId10"/>
    <sheet name="CUATRIMESTRE I " sheetId="12" state="hidden" r:id="rId11"/>
    <sheet name="Abril" sheetId="11" state="hidden" r:id="rId12"/>
    <sheet name="Marzo" sheetId="10" state="hidden" r:id="rId13"/>
    <sheet name="Febrero" sheetId="9" state="hidden" r:id="rId14"/>
    <sheet name="Enero" sheetId="1" r:id="rId15"/>
    <sheet name="MENSUAL " sheetId="21" state="hidden" r:id="rId16"/>
  </sheets>
  <definedNames>
    <definedName name="_xlnm.Print_Area" localSheetId="1">'Diciembre '!$A$2:$M$21</definedName>
    <definedName name="_xlnm.Print_Area" localSheetId="14">Enero!$A$1:$M$22</definedName>
    <definedName name="_xlnm.Print_Area" localSheetId="2">Noviembre!$A$2:$M$27</definedName>
    <definedName name="_xlnm.Print_Area" localSheetId="3">Octubre!$A$2:$M$22</definedName>
    <definedName name="_xlnm.Print_Area" localSheetId="4">Septiembre!$A$1:$M$21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K19" i="1" s="1"/>
  <c r="K8" i="1"/>
  <c r="K8" i="9" s="1"/>
  <c r="K9" i="1"/>
  <c r="K9" i="9" s="1"/>
  <c r="K10" i="1"/>
  <c r="L10" i="1" s="1"/>
  <c r="K11" i="1"/>
  <c r="L11" i="1" s="1"/>
  <c r="K12" i="1"/>
  <c r="K12" i="9" s="1"/>
  <c r="K13" i="1"/>
  <c r="K13" i="9" s="1"/>
  <c r="K14" i="1"/>
  <c r="L14" i="1" s="1"/>
  <c r="K15" i="1"/>
  <c r="K15" i="9" s="1"/>
  <c r="K16" i="1"/>
  <c r="K16" i="9" s="1"/>
  <c r="K17" i="1"/>
  <c r="L17" i="1" s="1"/>
  <c r="K18" i="1"/>
  <c r="L18" i="1" s="1"/>
  <c r="K20" i="1"/>
  <c r="K20" i="9" s="1"/>
  <c r="K21" i="1"/>
  <c r="K21" i="9" s="1"/>
  <c r="K7" i="1"/>
  <c r="G7" i="1"/>
  <c r="G9" i="1"/>
  <c r="G16" i="1"/>
  <c r="G19" i="1"/>
  <c r="A3" i="10"/>
  <c r="A3" i="9"/>
  <c r="L7" i="1" l="1"/>
  <c r="L19" i="1"/>
  <c r="K14" i="9"/>
  <c r="K19" i="9"/>
  <c r="K18" i="9"/>
  <c r="K11" i="9"/>
  <c r="L20" i="1"/>
  <c r="K10" i="9"/>
  <c r="K17" i="9"/>
  <c r="L15" i="1"/>
  <c r="L12" i="1"/>
  <c r="L21" i="1"/>
  <c r="L13" i="1"/>
  <c r="L9" i="1"/>
  <c r="L16" i="1"/>
  <c r="L8" i="1"/>
  <c r="J10" i="25"/>
  <c r="L10" i="25"/>
  <c r="K10" i="17"/>
  <c r="K7" i="12"/>
  <c r="L8" i="25"/>
  <c r="L9" i="25"/>
  <c r="L11" i="25"/>
  <c r="L12" i="25"/>
  <c r="L13" i="25"/>
  <c r="L14" i="25"/>
  <c r="L15" i="25"/>
  <c r="L16" i="25"/>
  <c r="L17" i="25"/>
  <c r="L18" i="25"/>
  <c r="L19" i="25"/>
  <c r="L20" i="25"/>
  <c r="L21" i="25"/>
  <c r="L7" i="25"/>
  <c r="G36" i="26"/>
  <c r="I27" i="24"/>
  <c r="K27" i="24" s="1"/>
  <c r="I26" i="24"/>
  <c r="K26" i="24" s="1"/>
  <c r="I25" i="24"/>
  <c r="K25" i="24" s="1"/>
  <c r="T8" i="21" l="1"/>
  <c r="T9" i="21"/>
  <c r="T10" i="21"/>
  <c r="T11" i="21"/>
  <c r="T12" i="21"/>
  <c r="T13" i="21"/>
  <c r="T14" i="21"/>
  <c r="T15" i="21"/>
  <c r="T16" i="21"/>
  <c r="T17" i="21"/>
  <c r="T18" i="21"/>
  <c r="T19" i="21"/>
  <c r="T20" i="21"/>
  <c r="T21" i="21"/>
  <c r="T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7" i="21"/>
  <c r="S8" i="21"/>
  <c r="S9" i="21"/>
  <c r="S10" i="21"/>
  <c r="S12" i="21"/>
  <c r="S13" i="21"/>
  <c r="S14" i="21"/>
  <c r="S15" i="21"/>
  <c r="S18" i="21"/>
  <c r="S20" i="21"/>
  <c r="S21" i="21"/>
  <c r="S7" i="21"/>
  <c r="S11" i="21"/>
  <c r="S17" i="21" l="1"/>
  <c r="S16" i="21"/>
  <c r="S19" i="21"/>
  <c r="M18" i="26" l="1"/>
  <c r="A3" i="26"/>
  <c r="R22" i="25"/>
  <c r="Q22" i="25"/>
  <c r="S21" i="25"/>
  <c r="K21" i="25"/>
  <c r="S20" i="25"/>
  <c r="K20" i="25"/>
  <c r="K19" i="25"/>
  <c r="S18" i="25"/>
  <c r="K18" i="25"/>
  <c r="S17" i="25"/>
  <c r="K17" i="25"/>
  <c r="K16" i="25"/>
  <c r="S15" i="25"/>
  <c r="K15" i="25"/>
  <c r="S14" i="25"/>
  <c r="K14" i="25"/>
  <c r="S13" i="25"/>
  <c r="K13" i="25"/>
  <c r="S12" i="25"/>
  <c r="K12" i="25"/>
  <c r="S11" i="25"/>
  <c r="S10" i="25"/>
  <c r="K10" i="25"/>
  <c r="M10" i="25" s="1"/>
  <c r="O10" i="25" s="1"/>
  <c r="K9" i="25"/>
  <c r="K8" i="25"/>
  <c r="S7" i="25"/>
  <c r="K7" i="25"/>
  <c r="G27" i="24"/>
  <c r="B27" i="24"/>
  <c r="G26" i="24"/>
  <c r="B26" i="24"/>
  <c r="G25" i="24"/>
  <c r="B25" i="24"/>
  <c r="M18" i="24"/>
  <c r="A3" i="24"/>
  <c r="S22" i="25" l="1"/>
  <c r="P11" i="22" l="1"/>
  <c r="O11" i="22"/>
  <c r="U11" i="22" s="1"/>
  <c r="P17" i="22"/>
  <c r="S17" i="22" s="1"/>
  <c r="S11" i="22" l="1"/>
  <c r="R8" i="21" l="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7" i="21"/>
  <c r="M18" i="22"/>
  <c r="A3" i="22"/>
  <c r="Q8" i="21" l="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7" i="21"/>
  <c r="O8" i="21"/>
  <c r="O9" i="21"/>
  <c r="O10" i="21"/>
  <c r="O12" i="21"/>
  <c r="O13" i="21"/>
  <c r="O14" i="21"/>
  <c r="O15" i="21"/>
  <c r="O16" i="21"/>
  <c r="O17" i="21"/>
  <c r="O18" i="21"/>
  <c r="O19" i="21"/>
  <c r="O20" i="21"/>
  <c r="O21" i="21"/>
  <c r="O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7" i="21"/>
  <c r="K8" i="21"/>
  <c r="K9" i="21"/>
  <c r="K10" i="21"/>
  <c r="K11" i="21"/>
  <c r="K12" i="21"/>
  <c r="K13" i="21"/>
  <c r="K14" i="21"/>
  <c r="K15" i="21"/>
  <c r="K16" i="21"/>
  <c r="K17" i="21"/>
  <c r="K18" i="21"/>
  <c r="K20" i="21"/>
  <c r="K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7" i="21"/>
  <c r="U18" i="21" l="1"/>
  <c r="U9" i="21"/>
  <c r="U17" i="21"/>
  <c r="U21" i="21"/>
  <c r="U13" i="21"/>
  <c r="U20" i="21"/>
  <c r="U12" i="21"/>
  <c r="U19" i="21"/>
  <c r="U16" i="21"/>
  <c r="U15" i="21"/>
  <c r="U8" i="21"/>
  <c r="U10" i="21"/>
  <c r="U7" i="21"/>
  <c r="U14" i="21"/>
  <c r="M18" i="20"/>
  <c r="A3" i="20"/>
  <c r="R10" i="17" l="1"/>
  <c r="R11" i="17"/>
  <c r="R12" i="17"/>
  <c r="R13" i="17"/>
  <c r="R14" i="17"/>
  <c r="R15" i="17"/>
  <c r="R17" i="17"/>
  <c r="R18" i="17"/>
  <c r="R20" i="17"/>
  <c r="R21" i="17"/>
  <c r="R7" i="17"/>
  <c r="P22" i="17"/>
  <c r="Q22" i="17"/>
  <c r="R22" i="17" l="1"/>
  <c r="K8" i="17"/>
  <c r="K9" i="17"/>
  <c r="K12" i="17"/>
  <c r="K13" i="17"/>
  <c r="K14" i="17"/>
  <c r="K15" i="17"/>
  <c r="K16" i="17"/>
  <c r="K17" i="17"/>
  <c r="K18" i="17"/>
  <c r="K19" i="17"/>
  <c r="K20" i="17"/>
  <c r="K21" i="17"/>
  <c r="K7" i="17"/>
  <c r="K21" i="12"/>
  <c r="J21" i="25" s="1"/>
  <c r="N21" i="25" s="1"/>
  <c r="K19" i="12"/>
  <c r="J19" i="25" s="1"/>
  <c r="N19" i="25" s="1"/>
  <c r="K8" i="12"/>
  <c r="J8" i="25" s="1"/>
  <c r="N8" i="25" s="1"/>
  <c r="K9" i="12"/>
  <c r="J9" i="25" s="1"/>
  <c r="N9" i="25" s="1"/>
  <c r="K10" i="12"/>
  <c r="N10" i="25" s="1"/>
  <c r="K11" i="12"/>
  <c r="J11" i="25" s="1"/>
  <c r="N11" i="25" s="1"/>
  <c r="K12" i="12"/>
  <c r="J12" i="25" s="1"/>
  <c r="N12" i="25" s="1"/>
  <c r="K13" i="12"/>
  <c r="J13" i="25" s="1"/>
  <c r="N13" i="25" s="1"/>
  <c r="K14" i="12"/>
  <c r="J14" i="25" s="1"/>
  <c r="N14" i="25" s="1"/>
  <c r="K15" i="12"/>
  <c r="J15" i="25" s="1"/>
  <c r="N15" i="25" s="1"/>
  <c r="K16" i="12"/>
  <c r="J16" i="25" s="1"/>
  <c r="N16" i="25" s="1"/>
  <c r="K17" i="12"/>
  <c r="J17" i="25" s="1"/>
  <c r="N17" i="25" s="1"/>
  <c r="K18" i="12"/>
  <c r="J18" i="25" s="1"/>
  <c r="K20" i="12"/>
  <c r="J20" i="25" s="1"/>
  <c r="N20" i="25" s="1"/>
  <c r="J7" i="25"/>
  <c r="N7" i="25" s="1"/>
  <c r="J9" i="17" l="1"/>
  <c r="M9" i="17" s="1"/>
  <c r="J17" i="17"/>
  <c r="M17" i="17" s="1"/>
  <c r="J11" i="17"/>
  <c r="M11" i="17" s="1"/>
  <c r="J19" i="17"/>
  <c r="M19" i="17" s="1"/>
  <c r="J18" i="17"/>
  <c r="L18" i="17" s="1"/>
  <c r="N18" i="17" s="1"/>
  <c r="J10" i="17"/>
  <c r="L17" i="17"/>
  <c r="N17" i="17" s="1"/>
  <c r="J16" i="17"/>
  <c r="L16" i="17" s="1"/>
  <c r="N16" i="17" s="1"/>
  <c r="J8" i="17"/>
  <c r="L8" i="17" s="1"/>
  <c r="N8" i="17" s="1"/>
  <c r="J15" i="17"/>
  <c r="L15" i="17" s="1"/>
  <c r="N15" i="17" s="1"/>
  <c r="J7" i="17"/>
  <c r="M7" i="17" s="1"/>
  <c r="J14" i="17"/>
  <c r="J21" i="17"/>
  <c r="J13" i="17"/>
  <c r="L13" i="17" s="1"/>
  <c r="N13" i="17" s="1"/>
  <c r="J20" i="17"/>
  <c r="L20" i="17" s="1"/>
  <c r="N20" i="17" s="1"/>
  <c r="J12" i="17"/>
  <c r="L12" i="17" s="1"/>
  <c r="N12" i="17" s="1"/>
  <c r="M8" i="17" l="1"/>
  <c r="L19" i="17"/>
  <c r="N19" i="17" s="1"/>
  <c r="L9" i="17"/>
  <c r="N9" i="17" s="1"/>
  <c r="M12" i="17"/>
  <c r="M10" i="17"/>
  <c r="L10" i="17"/>
  <c r="N10" i="17" s="1"/>
  <c r="M20" i="17"/>
  <c r="M13" i="17"/>
  <c r="L7" i="17"/>
  <c r="N7" i="17" s="1"/>
  <c r="K11" i="25"/>
  <c r="O11" i="21"/>
  <c r="U11" i="21" s="1"/>
  <c r="K11" i="17"/>
  <c r="L11" i="17" s="1"/>
  <c r="N11" i="17" s="1"/>
  <c r="M14" i="17"/>
  <c r="L14" i="17"/>
  <c r="N14" i="17" s="1"/>
  <c r="M15" i="17"/>
  <c r="M16" i="17"/>
  <c r="M21" i="17"/>
  <c r="L21" i="17"/>
  <c r="N21" i="17" s="1"/>
  <c r="M18" i="16"/>
  <c r="A3" i="16"/>
  <c r="M18" i="15" l="1"/>
  <c r="A3" i="15"/>
  <c r="M18" i="14" l="1"/>
  <c r="A3" i="14"/>
  <c r="M18" i="13" l="1"/>
  <c r="A3" i="13"/>
  <c r="K19" i="11" l="1"/>
  <c r="K10" i="10"/>
  <c r="K8" i="10"/>
  <c r="L9" i="9"/>
  <c r="M9" i="9" s="1"/>
  <c r="L11" i="9"/>
  <c r="M11" i="9" s="1"/>
  <c r="K12" i="10"/>
  <c r="K13" i="10"/>
  <c r="L14" i="9"/>
  <c r="M14" i="9" s="1"/>
  <c r="K15" i="10"/>
  <c r="L15" i="10" s="1"/>
  <c r="M15" i="10" s="1"/>
  <c r="L16" i="9"/>
  <c r="M16" i="9" s="1"/>
  <c r="K17" i="10"/>
  <c r="K18" i="10"/>
  <c r="L21" i="9"/>
  <c r="M21" i="9" s="1"/>
  <c r="K7" i="9"/>
  <c r="L7" i="9" s="1"/>
  <c r="M7" i="9" s="1"/>
  <c r="L21" i="10"/>
  <c r="M21" i="10" s="1"/>
  <c r="L19" i="10"/>
  <c r="M19" i="10" s="1"/>
  <c r="M18" i="10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9" i="9"/>
  <c r="M19" i="9" s="1"/>
  <c r="M18" i="9"/>
  <c r="L17" i="9"/>
  <c r="M17" i="9" s="1"/>
  <c r="L15" i="9"/>
  <c r="M15" i="9" s="1"/>
  <c r="L13" i="9"/>
  <c r="M13" i="9" s="1"/>
  <c r="L12" i="9"/>
  <c r="M12" i="9" s="1"/>
  <c r="L10" i="9"/>
  <c r="M10" i="9" s="1"/>
  <c r="L8" i="9"/>
  <c r="M8" i="9" s="1"/>
  <c r="K16" i="10" l="1"/>
  <c r="L16" i="10" s="1"/>
  <c r="M16" i="10" s="1"/>
  <c r="L13" i="10"/>
  <c r="M13" i="10" s="1"/>
  <c r="K19" i="13"/>
  <c r="K19" i="14" s="1"/>
  <c r="L20" i="9"/>
  <c r="M20" i="9" s="1"/>
  <c r="K20" i="10"/>
  <c r="L20" i="10" s="1"/>
  <c r="M20" i="10" s="1"/>
  <c r="K14" i="10"/>
  <c r="L14" i="10" s="1"/>
  <c r="M14" i="10" s="1"/>
  <c r="L12" i="10"/>
  <c r="M12" i="10" s="1"/>
  <c r="L17" i="10"/>
  <c r="M17" i="10" s="1"/>
  <c r="K7" i="10"/>
  <c r="L7" i="10" s="1"/>
  <c r="M7" i="10" s="1"/>
  <c r="K9" i="10"/>
  <c r="K9" i="11" s="1"/>
  <c r="K9" i="13" s="1"/>
  <c r="L8" i="10"/>
  <c r="M8" i="10" s="1"/>
  <c r="L10" i="10"/>
  <c r="M10" i="10" s="1"/>
  <c r="K11" i="10"/>
  <c r="L11" i="10" s="1"/>
  <c r="M11" i="10" s="1"/>
  <c r="L19" i="11"/>
  <c r="K8" i="11"/>
  <c r="K8" i="13" s="1"/>
  <c r="K12" i="11"/>
  <c r="K12" i="13" s="1"/>
  <c r="K15" i="11"/>
  <c r="K15" i="13" s="1"/>
  <c r="K17" i="11"/>
  <c r="K18" i="11"/>
  <c r="K18" i="13" s="1"/>
  <c r="K18" i="14" s="1"/>
  <c r="K18" i="15" s="1"/>
  <c r="K18" i="16" s="1"/>
  <c r="K18" i="20" s="1"/>
  <c r="K18" i="22" s="1"/>
  <c r="K18" i="24" s="1"/>
  <c r="K18" i="26" s="1"/>
  <c r="M18" i="25" s="1"/>
  <c r="O18" i="25" s="1"/>
  <c r="K21" i="11"/>
  <c r="K16" i="11" l="1"/>
  <c r="K16" i="13" s="1"/>
  <c r="K16" i="14" s="1"/>
  <c r="K7" i="11"/>
  <c r="K7" i="13" s="1"/>
  <c r="L7" i="13" s="1"/>
  <c r="M7" i="13" s="1"/>
  <c r="K12" i="14"/>
  <c r="L12" i="13"/>
  <c r="M12" i="13" s="1"/>
  <c r="K21" i="13"/>
  <c r="K21" i="14" s="1"/>
  <c r="K9" i="14"/>
  <c r="L9" i="13"/>
  <c r="M9" i="13" s="1"/>
  <c r="L19" i="14"/>
  <c r="M19" i="14" s="1"/>
  <c r="K19" i="15"/>
  <c r="L19" i="13"/>
  <c r="M19" i="13" s="1"/>
  <c r="K14" i="11"/>
  <c r="K14" i="13" s="1"/>
  <c r="L9" i="10"/>
  <c r="M9" i="10" s="1"/>
  <c r="K20" i="11"/>
  <c r="L17" i="11"/>
  <c r="K17" i="13"/>
  <c r="K15" i="14"/>
  <c r="L15" i="13"/>
  <c r="M15" i="13" s="1"/>
  <c r="K7" i="14"/>
  <c r="K11" i="11"/>
  <c r="K11" i="13" s="1"/>
  <c r="L11" i="13" s="1"/>
  <c r="M11" i="13" s="1"/>
  <c r="K8" i="14"/>
  <c r="L8" i="13"/>
  <c r="M8" i="13" s="1"/>
  <c r="K13" i="11"/>
  <c r="K13" i="13" s="1"/>
  <c r="K10" i="11"/>
  <c r="K10" i="13" s="1"/>
  <c r="A3" i="11"/>
  <c r="A3" i="25" s="1"/>
  <c r="L16" i="13" l="1"/>
  <c r="M16" i="13" s="1"/>
  <c r="K11" i="14"/>
  <c r="L11" i="14" s="1"/>
  <c r="M11" i="14" s="1"/>
  <c r="L15" i="14"/>
  <c r="M15" i="14" s="1"/>
  <c r="K15" i="15"/>
  <c r="K19" i="16"/>
  <c r="L19" i="15"/>
  <c r="M19" i="15" s="1"/>
  <c r="K17" i="14"/>
  <c r="L17" i="13"/>
  <c r="M17" i="13" s="1"/>
  <c r="L9" i="14"/>
  <c r="M9" i="14" s="1"/>
  <c r="K9" i="15"/>
  <c r="L8" i="14"/>
  <c r="M8" i="14" s="1"/>
  <c r="K8" i="15"/>
  <c r="L21" i="14"/>
  <c r="M21" i="14" s="1"/>
  <c r="K21" i="15"/>
  <c r="K16" i="15"/>
  <c r="L16" i="14"/>
  <c r="M16" i="14" s="1"/>
  <c r="L21" i="13"/>
  <c r="M21" i="13" s="1"/>
  <c r="A3" i="12"/>
  <c r="A3" i="21"/>
  <c r="A3" i="17"/>
  <c r="K20" i="13"/>
  <c r="K20" i="14" s="1"/>
  <c r="K14" i="14"/>
  <c r="L14" i="13"/>
  <c r="M14" i="13" s="1"/>
  <c r="K7" i="15"/>
  <c r="L7" i="14"/>
  <c r="M7" i="14" s="1"/>
  <c r="K12" i="15"/>
  <c r="L12" i="14"/>
  <c r="M12" i="14" s="1"/>
  <c r="K13" i="14"/>
  <c r="L13" i="13"/>
  <c r="M13" i="13" s="1"/>
  <c r="K10" i="14"/>
  <c r="L10" i="13"/>
  <c r="M10" i="13" s="1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L21" i="12"/>
  <c r="L20" i="12"/>
  <c r="L19" i="12"/>
  <c r="L17" i="12"/>
  <c r="L16" i="12"/>
  <c r="L15" i="12"/>
  <c r="L14" i="12"/>
  <c r="L13" i="12"/>
  <c r="L12" i="12"/>
  <c r="L11" i="12"/>
  <c r="L10" i="12"/>
  <c r="L9" i="12"/>
  <c r="L8" i="12"/>
  <c r="L7" i="12"/>
  <c r="L21" i="11"/>
  <c r="M21" i="11" s="1"/>
  <c r="L20" i="11"/>
  <c r="M20" i="11" s="1"/>
  <c r="M19" i="11"/>
  <c r="M18" i="11"/>
  <c r="M17" i="11"/>
  <c r="L16" i="11"/>
  <c r="M16" i="11" s="1"/>
  <c r="L15" i="11"/>
  <c r="M15" i="11" s="1"/>
  <c r="L14" i="11"/>
  <c r="M14" i="11" s="1"/>
  <c r="L13" i="11"/>
  <c r="M13" i="11" s="1"/>
  <c r="L12" i="11"/>
  <c r="M12" i="11" s="1"/>
  <c r="L11" i="11"/>
  <c r="M11" i="11" s="1"/>
  <c r="L10" i="11"/>
  <c r="M10" i="11" s="1"/>
  <c r="L9" i="11"/>
  <c r="M9" i="11" s="1"/>
  <c r="L8" i="11"/>
  <c r="M8" i="11" s="1"/>
  <c r="L7" i="11"/>
  <c r="M7" i="11" s="1"/>
  <c r="K11" i="15" l="1"/>
  <c r="K11" i="16" s="1"/>
  <c r="L14" i="14"/>
  <c r="M14" i="14" s="1"/>
  <c r="K14" i="15"/>
  <c r="K7" i="16"/>
  <c r="L7" i="15"/>
  <c r="M7" i="15" s="1"/>
  <c r="L20" i="14"/>
  <c r="M20" i="14" s="1"/>
  <c r="K20" i="15"/>
  <c r="K16" i="16"/>
  <c r="L16" i="15"/>
  <c r="M16" i="15" s="1"/>
  <c r="L17" i="14"/>
  <c r="M17" i="14" s="1"/>
  <c r="K17" i="15"/>
  <c r="L20" i="13"/>
  <c r="M20" i="13" s="1"/>
  <c r="K21" i="16"/>
  <c r="L21" i="15"/>
  <c r="M21" i="15" s="1"/>
  <c r="L19" i="16"/>
  <c r="M19" i="16" s="1"/>
  <c r="K19" i="20"/>
  <c r="L9" i="15"/>
  <c r="M9" i="15" s="1"/>
  <c r="K9" i="16"/>
  <c r="L12" i="15"/>
  <c r="M12" i="15" s="1"/>
  <c r="K12" i="16"/>
  <c r="K8" i="16"/>
  <c r="L8" i="15"/>
  <c r="M8" i="15" s="1"/>
  <c r="L15" i="15"/>
  <c r="M15" i="15" s="1"/>
  <c r="K15" i="16"/>
  <c r="L13" i="14"/>
  <c r="M13" i="14" s="1"/>
  <c r="K13" i="15"/>
  <c r="K10" i="15"/>
  <c r="L10" i="14"/>
  <c r="M10" i="14" s="1"/>
  <c r="L11" i="15" l="1"/>
  <c r="M11" i="15" s="1"/>
  <c r="L16" i="16"/>
  <c r="M16" i="16" s="1"/>
  <c r="K16" i="20"/>
  <c r="L11" i="16"/>
  <c r="M11" i="16" s="1"/>
  <c r="K11" i="20"/>
  <c r="L7" i="16"/>
  <c r="M7" i="16" s="1"/>
  <c r="K7" i="20"/>
  <c r="L15" i="16"/>
  <c r="M15" i="16" s="1"/>
  <c r="K15" i="20"/>
  <c r="L8" i="16"/>
  <c r="M8" i="16" s="1"/>
  <c r="K8" i="20"/>
  <c r="L21" i="16"/>
  <c r="M21" i="16" s="1"/>
  <c r="K21" i="20"/>
  <c r="L12" i="16"/>
  <c r="M12" i="16" s="1"/>
  <c r="K12" i="20"/>
  <c r="K14" i="16"/>
  <c r="L14" i="15"/>
  <c r="M14" i="15" s="1"/>
  <c r="L19" i="20"/>
  <c r="M19" i="20" s="1"/>
  <c r="K19" i="22"/>
  <c r="L20" i="15"/>
  <c r="M20" i="15" s="1"/>
  <c r="K20" i="16"/>
  <c r="L17" i="15"/>
  <c r="M17" i="15" s="1"/>
  <c r="K17" i="16"/>
  <c r="L9" i="16"/>
  <c r="M9" i="16" s="1"/>
  <c r="K9" i="20"/>
  <c r="K13" i="16"/>
  <c r="L13" i="15"/>
  <c r="M13" i="15" s="1"/>
  <c r="K10" i="16"/>
  <c r="K10" i="20" s="1"/>
  <c r="K10" i="22" s="1"/>
  <c r="K10" i="24" s="1"/>
  <c r="K10" i="26" s="1"/>
  <c r="L10" i="15"/>
  <c r="M10" i="15" s="1"/>
  <c r="K15" i="22" l="1"/>
  <c r="L15" i="20"/>
  <c r="M15" i="20" s="1"/>
  <c r="L14" i="16"/>
  <c r="M14" i="16" s="1"/>
  <c r="K14" i="20"/>
  <c r="L9" i="20"/>
  <c r="M9" i="20" s="1"/>
  <c r="K9" i="22"/>
  <c r="L17" i="16"/>
  <c r="M17" i="16" s="1"/>
  <c r="K17" i="20"/>
  <c r="L11" i="20"/>
  <c r="M11" i="20" s="1"/>
  <c r="K11" i="22"/>
  <c r="L12" i="20"/>
  <c r="M12" i="20" s="1"/>
  <c r="K12" i="22"/>
  <c r="L10" i="16"/>
  <c r="M10" i="16" s="1"/>
  <c r="L20" i="16"/>
  <c r="M20" i="16" s="1"/>
  <c r="K20" i="20"/>
  <c r="L16" i="20"/>
  <c r="M16" i="20" s="1"/>
  <c r="K16" i="22"/>
  <c r="L7" i="20"/>
  <c r="M7" i="20" s="1"/>
  <c r="K7" i="22"/>
  <c r="L21" i="20"/>
  <c r="M21" i="20" s="1"/>
  <c r="K21" i="22"/>
  <c r="L19" i="22"/>
  <c r="M19" i="22" s="1"/>
  <c r="K19" i="24"/>
  <c r="L8" i="20"/>
  <c r="M8" i="20" s="1"/>
  <c r="K8" i="22"/>
  <c r="L13" i="16"/>
  <c r="M13" i="16" s="1"/>
  <c r="K13" i="20"/>
  <c r="L17" i="20" l="1"/>
  <c r="M17" i="20" s="1"/>
  <c r="K17" i="22"/>
  <c r="L19" i="24"/>
  <c r="M19" i="24" s="1"/>
  <c r="K19" i="26"/>
  <c r="L10" i="20"/>
  <c r="M10" i="20" s="1"/>
  <c r="L20" i="20"/>
  <c r="M20" i="20" s="1"/>
  <c r="K20" i="22"/>
  <c r="L14" i="20"/>
  <c r="M14" i="20" s="1"/>
  <c r="K14" i="22"/>
  <c r="L21" i="22"/>
  <c r="M21" i="22" s="1"/>
  <c r="K21" i="24"/>
  <c r="L13" i="20"/>
  <c r="M13" i="20" s="1"/>
  <c r="K13" i="22"/>
  <c r="L12" i="22"/>
  <c r="M12" i="22" s="1"/>
  <c r="K12" i="24"/>
  <c r="K7" i="24"/>
  <c r="K7" i="26" s="1"/>
  <c r="L7" i="22"/>
  <c r="M7" i="22" s="1"/>
  <c r="L9" i="22"/>
  <c r="M9" i="22" s="1"/>
  <c r="K9" i="24"/>
  <c r="L8" i="22"/>
  <c r="M8" i="22" s="1"/>
  <c r="K8" i="24"/>
  <c r="K16" i="24"/>
  <c r="L16" i="22"/>
  <c r="M16" i="22" s="1"/>
  <c r="R11" i="22"/>
  <c r="Q11" i="22"/>
  <c r="K11" i="24"/>
  <c r="L11" i="22"/>
  <c r="M11" i="22" s="1"/>
  <c r="L15" i="22"/>
  <c r="M15" i="22" s="1"/>
  <c r="K15" i="24"/>
  <c r="K16" i="26" l="1"/>
  <c r="L16" i="24"/>
  <c r="M16" i="24" s="1"/>
  <c r="L13" i="22"/>
  <c r="M13" i="22" s="1"/>
  <c r="K13" i="24"/>
  <c r="L10" i="22"/>
  <c r="M10" i="22" s="1"/>
  <c r="K12" i="26"/>
  <c r="L12" i="24"/>
  <c r="M12" i="24" s="1"/>
  <c r="M19" i="25"/>
  <c r="O19" i="25" s="1"/>
  <c r="L19" i="26"/>
  <c r="M19" i="26" s="1"/>
  <c r="K15" i="26"/>
  <c r="L15" i="24"/>
  <c r="M15" i="24" s="1"/>
  <c r="K9" i="26"/>
  <c r="L9" i="24"/>
  <c r="M9" i="24" s="1"/>
  <c r="L21" i="24"/>
  <c r="M21" i="24" s="1"/>
  <c r="K21" i="26"/>
  <c r="L11" i="24"/>
  <c r="M11" i="24" s="1"/>
  <c r="K11" i="26"/>
  <c r="K17" i="24"/>
  <c r="L17" i="22"/>
  <c r="M17" i="22" s="1"/>
  <c r="Q17" i="22"/>
  <c r="R17" i="22"/>
  <c r="K20" i="24"/>
  <c r="L20" i="22"/>
  <c r="M20" i="22" s="1"/>
  <c r="L8" i="24"/>
  <c r="M8" i="24" s="1"/>
  <c r="K8" i="26"/>
  <c r="K14" i="24"/>
  <c r="L14" i="22"/>
  <c r="M14" i="22" s="1"/>
  <c r="L7" i="24"/>
  <c r="M7" i="24" s="1"/>
  <c r="K20" i="26" l="1"/>
  <c r="L20" i="24"/>
  <c r="M20" i="24" s="1"/>
  <c r="L7" i="26"/>
  <c r="M7" i="26" s="1"/>
  <c r="M7" i="25"/>
  <c r="O7" i="25" s="1"/>
  <c r="L13" i="24"/>
  <c r="M13" i="24" s="1"/>
  <c r="K13" i="26"/>
  <c r="M12" i="25"/>
  <c r="O12" i="25" s="1"/>
  <c r="L12" i="26"/>
  <c r="M12" i="26" s="1"/>
  <c r="K14" i="26"/>
  <c r="L14" i="24"/>
  <c r="M14" i="24" s="1"/>
  <c r="L15" i="26"/>
  <c r="M15" i="26" s="1"/>
  <c r="M15" i="25"/>
  <c r="O15" i="25" s="1"/>
  <c r="L10" i="24"/>
  <c r="M10" i="24" s="1"/>
  <c r="L17" i="24"/>
  <c r="M17" i="24" s="1"/>
  <c r="K17" i="26"/>
  <c r="M21" i="25"/>
  <c r="O21" i="25" s="1"/>
  <c r="L21" i="26"/>
  <c r="M21" i="26" s="1"/>
  <c r="M9" i="25"/>
  <c r="O9" i="25" s="1"/>
  <c r="L9" i="26"/>
  <c r="M9" i="26" s="1"/>
  <c r="M8" i="25"/>
  <c r="O8" i="25" s="1"/>
  <c r="L8" i="26"/>
  <c r="M8" i="26" s="1"/>
  <c r="M11" i="25"/>
  <c r="O11" i="25" s="1"/>
  <c r="L11" i="26"/>
  <c r="M11" i="26" s="1"/>
  <c r="M16" i="25"/>
  <c r="O16" i="25" s="1"/>
  <c r="L16" i="26"/>
  <c r="M16" i="26" s="1"/>
  <c r="M17" i="25" l="1"/>
  <c r="O17" i="25" s="1"/>
  <c r="L17" i="26"/>
  <c r="M17" i="26" s="1"/>
  <c r="L13" i="26"/>
  <c r="M13" i="26" s="1"/>
  <c r="M13" i="25"/>
  <c r="O13" i="25" s="1"/>
  <c r="L10" i="26"/>
  <c r="M10" i="26" s="1"/>
  <c r="M14" i="25"/>
  <c r="O14" i="25" s="1"/>
  <c r="L14" i="26"/>
  <c r="M14" i="26" s="1"/>
  <c r="L20" i="26"/>
  <c r="M20" i="26" s="1"/>
  <c r="M20" i="25"/>
  <c r="O20" i="25" s="1"/>
</calcChain>
</file>

<file path=xl/sharedStrings.xml><?xml version="1.0" encoding="utf-8"?>
<sst xmlns="http://schemas.openxmlformats.org/spreadsheetml/2006/main" count="1262" uniqueCount="120">
  <si>
    <t>Informe de Avance de Ejecución Física</t>
  </si>
  <si>
    <t>Reporte correspondiente al mes de:</t>
  </si>
  <si>
    <t>No.</t>
  </si>
  <si>
    <t>Nombre Actividad                                                                                   Estructura Programática</t>
  </si>
  <si>
    <t>Estructura Programática</t>
  </si>
  <si>
    <t>División Responsable</t>
  </si>
  <si>
    <t>Seguimiento Físico</t>
  </si>
  <si>
    <t>No. Actividad</t>
  </si>
  <si>
    <t>No. Obra</t>
  </si>
  <si>
    <t>Descripción de la Meta</t>
  </si>
  <si>
    <t>Meta física  programada</t>
  </si>
  <si>
    <t>Unidad de medida</t>
  </si>
  <si>
    <t>Vigente</t>
  </si>
  <si>
    <t>Ejecutado Acumulado</t>
  </si>
  <si>
    <t>Porcentaje de Avance</t>
  </si>
  <si>
    <t>Porcentaje por Ejecutar</t>
  </si>
  <si>
    <t>Dirección y Coordinación</t>
  </si>
  <si>
    <t>001</t>
  </si>
  <si>
    <t>000</t>
  </si>
  <si>
    <t>Dirección Ejecutiva</t>
  </si>
  <si>
    <t>001 Dirección y Coordinación</t>
  </si>
  <si>
    <t>Documento</t>
  </si>
  <si>
    <t>002 Dirección y Coordinación</t>
  </si>
  <si>
    <t>Control de la Calidad del Agua</t>
  </si>
  <si>
    <t>002</t>
  </si>
  <si>
    <t>Control, Calidad Ambiental y Manejo de Lagos</t>
  </si>
  <si>
    <t>001 Control y monitoreo de la calidad del agua en relación a la carga de contaminantes y desechos</t>
  </si>
  <si>
    <t>Recolección y tratatamiento de Desechos Líquidos</t>
  </si>
  <si>
    <t>002 Tratamiento de las aguas residuales a través de las plantas de tratamiento a cargo de la Institución</t>
  </si>
  <si>
    <t>Metro cúbico</t>
  </si>
  <si>
    <t>Mantenimiento y Limpieza del Lago de Amatitlán</t>
  </si>
  <si>
    <t>003 Volumen de desechos sólidos flotantes y plantas acuáticas extraídos del Lago de Amatitlán</t>
  </si>
  <si>
    <t xml:space="preserve">005 Informes de control y monitoreo de la calidad del agua de los principales cuerpos de agua superficiales residuales y del lago de Amatitlán </t>
  </si>
  <si>
    <t>Recolección y tratamiento de desechos sólidos</t>
  </si>
  <si>
    <t>006 Control y manejo de los desechos sólidos en la cuenca del lago de Amatitlán</t>
  </si>
  <si>
    <t>Evento</t>
  </si>
  <si>
    <t>Educación Ambiental, concientización ciudadana y desarrollo turístico</t>
  </si>
  <si>
    <t>009 Personas capacitadas y sensibilizadas en temas ambientales dirigido al sector formal/no formal</t>
  </si>
  <si>
    <t>Persona</t>
  </si>
  <si>
    <t>Reingenieria Industrial y Agroindustrial</t>
  </si>
  <si>
    <t>010 Entidades asesoradas en temas de control y manejo de aguas residuales generadas, sistemas de producción agroindustrial y el uso del agua de pozos en la cuenca del lago de Amatitlán</t>
  </si>
  <si>
    <t>Entidad</t>
  </si>
  <si>
    <t>Control de la Erosión de Suelos y de la Sedimentación</t>
  </si>
  <si>
    <t>004</t>
  </si>
  <si>
    <t>Forestal y Conservación de suelos</t>
  </si>
  <si>
    <t>001 Retención de sólidos, sedimentos y estabilización de los ríos tributarios del lago de Amatitlán</t>
  </si>
  <si>
    <t>002 Retención de sedimentos a través de la conformación de diques y otros mecanismos de control</t>
  </si>
  <si>
    <t>003 Estabilización del cauce del rio Villalobos y tributarios al Lago de Amatitlán</t>
  </si>
  <si>
    <t>Metro cuadrado</t>
  </si>
  <si>
    <t>Conservación y reforestación de suelo y agua</t>
  </si>
  <si>
    <t>005</t>
  </si>
  <si>
    <t>001 Manejo y conservación de la cobertura forestal en la cuenca del lago de Amatitlán para recarga de mantos acuíferos</t>
  </si>
  <si>
    <t>Hectárea</t>
  </si>
  <si>
    <t>003 Conservación de suelos y agua en la cuenca del lago de Amatitlán</t>
  </si>
  <si>
    <t>009 Reforestación y mantenimiento de áreas en la cuenca del lago de Amatitlán</t>
  </si>
  <si>
    <t>ENERO</t>
  </si>
  <si>
    <t>Ejecutado ENERO</t>
  </si>
  <si>
    <t>FEBRERO</t>
  </si>
  <si>
    <t>Ejecutado FEBRERO</t>
  </si>
  <si>
    <t>MARZO</t>
  </si>
  <si>
    <t>Ejecutado MARZO</t>
  </si>
  <si>
    <t>ABRIL</t>
  </si>
  <si>
    <t>Ejecutado ABRIL</t>
  </si>
  <si>
    <t>Saldo por ejecutar</t>
  </si>
  <si>
    <t xml:space="preserve"> </t>
  </si>
  <si>
    <t xml:space="preserve">  </t>
  </si>
  <si>
    <t>MAYO</t>
  </si>
  <si>
    <t>Ejecutado MAYO</t>
  </si>
  <si>
    <t xml:space="preserve">JUNIO </t>
  </si>
  <si>
    <t xml:space="preserve">Ejecutado JUNIO </t>
  </si>
  <si>
    <t xml:space="preserve">Ejecutado JULIO </t>
  </si>
  <si>
    <t xml:space="preserve">JULIO </t>
  </si>
  <si>
    <t>AGOSTO</t>
  </si>
  <si>
    <t>Ejecutado AGOSTO</t>
  </si>
  <si>
    <t>.</t>
  </si>
  <si>
    <t>Ejecutado Cuatrimestre  II</t>
  </si>
  <si>
    <t>Ejecutado Cuatrimestre  I</t>
  </si>
  <si>
    <t>MODIFICACION PRESUPUESTARIA</t>
  </si>
  <si>
    <t xml:space="preserve">DEBITO </t>
  </si>
  <si>
    <t xml:space="preserve">CREDITO </t>
  </si>
  <si>
    <t xml:space="preserve">DIFERENCIA </t>
  </si>
  <si>
    <t xml:space="preserve">disminuir </t>
  </si>
  <si>
    <t>incrementar</t>
  </si>
  <si>
    <t xml:space="preserve">hablar si quieren incrementar </t>
  </si>
  <si>
    <t>hablar si quieren modificar</t>
  </si>
  <si>
    <t>Ejecutado Septiembre</t>
  </si>
  <si>
    <t>Septiembre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</si>
  <si>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</si>
  <si>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</si>
  <si>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</si>
  <si>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</si>
  <si>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</si>
  <si>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</si>
  <si>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</si>
  <si>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</si>
  <si>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</si>
  <si>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Ejecutado Octubre</t>
  </si>
  <si>
    <t xml:space="preserve">Reportado mes de octubre </t>
  </si>
  <si>
    <t xml:space="preserve">Remanente para noviembre </t>
  </si>
  <si>
    <t xml:space="preserve">Producto / Subproducto </t>
  </si>
  <si>
    <t xml:space="preserve">sistema </t>
  </si>
  <si>
    <t xml:space="preserve">poa </t>
  </si>
  <si>
    <t>disponible POA</t>
  </si>
  <si>
    <t xml:space="preserve">Disponible sistema </t>
  </si>
  <si>
    <t xml:space="preserve">Diferencia poa sistema </t>
  </si>
  <si>
    <t xml:space="preserve">Modifiicación POA </t>
  </si>
  <si>
    <t xml:space="preserve">TOTAL POA MODIFICADO </t>
  </si>
  <si>
    <t>mayo</t>
  </si>
  <si>
    <t>junio</t>
  </si>
  <si>
    <t xml:space="preserve">Noviembre </t>
  </si>
  <si>
    <t xml:space="preserve">Ejecutado en el mes </t>
  </si>
  <si>
    <t>Ejecutado Cuatrimestre  III</t>
  </si>
  <si>
    <t>Diciembre</t>
  </si>
  <si>
    <t>Noviembre</t>
  </si>
  <si>
    <t xml:space="preserve">TOTAL EJECUTADO </t>
  </si>
  <si>
    <t>Reporte mensual</t>
  </si>
  <si>
    <t xml:space="preserve">*En el sistema de gestión SIGES, en el mes de noviembre se registró el remanente del mes anterior, reportando lo siguiente:   </t>
  </si>
  <si>
    <t xml:space="preserve">Reportado en el sistema </t>
  </si>
  <si>
    <t>Reportado mes de noviembre</t>
  </si>
  <si>
    <t>Seguimiento al Plan Operativo Anual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</si>
</sst>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Q&quot;* #,##0.00_-;\-&quot;Q&quot;* #,##0.00_-;_-&quot;Q&quot;* &quot;-&quot;??_-;_-@_-"/>
    <numFmt numFmtId="164" formatCode="#,##0.0"/>
    <numFmt numFmtId="165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B4C73"/>
        <bgColor indexed="64"/>
      </patternFill>
    </fill>
    <fill>
      <patternFill patternType="solid">
        <fgColor rgb="FF3B689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2" applyNumberFormat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 applyBorder="1" applyAlignment="1"/>
    <xf numFmtId="0" fontId="5" fillId="0" borderId="0" xfId="0" applyFont="1"/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8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7" fillId="4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44" fontId="0" fillId="0" borderId="0" xfId="2" applyFont="1"/>
    <xf numFmtId="44" fontId="0" fillId="0" borderId="0" xfId="0" applyNumberFormat="1"/>
    <xf numFmtId="44" fontId="9" fillId="0" borderId="0" xfId="0" applyNumberFormat="1" applyFont="1"/>
    <xf numFmtId="0" fontId="10" fillId="5" borderId="0" xfId="3"/>
    <xf numFmtId="0" fontId="11" fillId="6" borderId="0" xfId="4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5" fillId="0" borderId="0" xfId="0" applyFont="1"/>
    <xf numFmtId="0" fontId="17" fillId="3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10" fontId="18" fillId="0" borderId="2" xfId="1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3" fontId="15" fillId="0" borderId="0" xfId="0" applyNumberFormat="1" applyFont="1"/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5" fillId="8" borderId="0" xfId="0" applyFont="1" applyFill="1"/>
    <xf numFmtId="0" fontId="18" fillId="8" borderId="0" xfId="0" applyFont="1" applyFill="1"/>
    <xf numFmtId="0" fontId="19" fillId="7" borderId="16" xfId="5" applyFont="1" applyBorder="1" applyAlignment="1">
      <alignment horizontal="center" vertical="center" wrapText="1"/>
    </xf>
    <xf numFmtId="0" fontId="19" fillId="7" borderId="17" xfId="5" applyFont="1" applyBorder="1" applyAlignment="1">
      <alignment horizontal="center" vertical="center" wrapText="1"/>
    </xf>
    <xf numFmtId="165" fontId="18" fillId="8" borderId="15" xfId="0" applyNumberFormat="1" applyFont="1" applyFill="1" applyBorder="1" applyAlignment="1">
      <alignment horizontal="center"/>
    </xf>
    <xf numFmtId="165" fontId="18" fillId="8" borderId="19" xfId="0" applyNumberFormat="1" applyFont="1" applyFill="1" applyBorder="1" applyAlignment="1">
      <alignment horizontal="center"/>
    </xf>
    <xf numFmtId="165" fontId="18" fillId="8" borderId="21" xfId="0" applyNumberFormat="1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49" fontId="18" fillId="8" borderId="6" xfId="0" applyNumberFormat="1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vertical="center" wrapText="1"/>
    </xf>
    <xf numFmtId="4" fontId="18" fillId="8" borderId="6" xfId="0" applyNumberFormat="1" applyFont="1" applyFill="1" applyBorder="1" applyAlignment="1">
      <alignment horizontal="center" vertical="center" wrapText="1"/>
    </xf>
    <xf numFmtId="10" fontId="18" fillId="8" borderId="6" xfId="1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0" fontId="15" fillId="0" borderId="15" xfId="0" applyFont="1" applyBorder="1" applyAlignment="1">
      <alignment horizontal="center" vertical="center" wrapText="1"/>
    </xf>
    <xf numFmtId="0" fontId="11" fillId="6" borderId="15" xfId="4" applyBorder="1" applyAlignment="1">
      <alignment horizontal="center" vertical="center" wrapText="1"/>
    </xf>
    <xf numFmtId="0" fontId="20" fillId="9" borderId="15" xfId="6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4" fontId="11" fillId="6" borderId="15" xfId="4" applyNumberForma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4" fontId="20" fillId="9" borderId="15" xfId="6" applyNumberFormat="1" applyBorder="1" applyAlignment="1">
      <alignment horizontal="center" vertical="center" wrapText="1"/>
    </xf>
    <xf numFmtId="0" fontId="21" fillId="10" borderId="22" xfId="7" applyAlignment="1">
      <alignment horizontal="center" vertical="center" wrapText="1"/>
    </xf>
    <xf numFmtId="3" fontId="21" fillId="10" borderId="22" xfId="7" applyNumberFormat="1" applyAlignment="1">
      <alignment horizontal="center" vertical="center"/>
    </xf>
    <xf numFmtId="164" fontId="11" fillId="6" borderId="15" xfId="4" applyNumberFormat="1" applyBorder="1" applyAlignment="1">
      <alignment horizontal="center" vertical="center" wrapText="1"/>
    </xf>
    <xf numFmtId="0" fontId="21" fillId="10" borderId="15" xfId="7" applyBorder="1" applyAlignment="1">
      <alignment horizontal="center" vertical="center" wrapText="1"/>
    </xf>
    <xf numFmtId="0" fontId="12" fillId="7" borderId="15" xfId="5" applyBorder="1" applyAlignment="1">
      <alignment horizontal="center" vertical="center" wrapText="1"/>
    </xf>
    <xf numFmtId="3" fontId="21" fillId="10" borderId="15" xfId="7" applyNumberFormat="1" applyBorder="1" applyAlignment="1">
      <alignment horizontal="center" vertical="center"/>
    </xf>
    <xf numFmtId="4" fontId="12" fillId="7" borderId="15" xfId="5" applyNumberFormat="1" applyBorder="1" applyAlignment="1">
      <alignment horizontal="center" vertical="center"/>
    </xf>
    <xf numFmtId="165" fontId="18" fillId="8" borderId="23" xfId="0" applyNumberFormat="1" applyFont="1" applyFill="1" applyBorder="1" applyAlignment="1">
      <alignment horizontal="center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4" fontId="15" fillId="0" borderId="0" xfId="2" applyFont="1"/>
    <xf numFmtId="44" fontId="15" fillId="8" borderId="0" xfId="2" applyFont="1" applyFill="1"/>
    <xf numFmtId="4" fontId="0" fillId="0" borderId="0" xfId="0" applyNumberFormat="1"/>
    <xf numFmtId="4" fontId="15" fillId="0" borderId="0" xfId="0" applyNumberFormat="1" applyFont="1" applyAlignment="1">
      <alignment horizontal="center" vertical="center"/>
    </xf>
    <xf numFmtId="10" fontId="15" fillId="0" borderId="0" xfId="0" applyNumberFormat="1" applyFont="1"/>
    <xf numFmtId="0" fontId="18" fillId="0" borderId="13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3" fontId="17" fillId="4" borderId="9" xfId="0" applyNumberFormat="1" applyFont="1" applyFill="1" applyBorder="1" applyAlignment="1">
      <alignment horizontal="center" vertical="center" wrapText="1"/>
    </xf>
    <xf numFmtId="0" fontId="18" fillId="0" borderId="0" xfId="0" applyFont="1"/>
    <xf numFmtId="3" fontId="18" fillId="0" borderId="0" xfId="0" applyNumberFormat="1" applyFont="1"/>
    <xf numFmtId="44" fontId="18" fillId="0" borderId="0" xfId="0" applyNumberFormat="1" applyFont="1"/>
    <xf numFmtId="0" fontId="17" fillId="3" borderId="24" xfId="0" applyFont="1" applyFill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3" fontId="18" fillId="0" borderId="36" xfId="0" applyNumberFormat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3" fontId="17" fillId="4" borderId="37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center" vertical="center" wrapText="1"/>
    </xf>
    <xf numFmtId="3" fontId="17" fillId="4" borderId="40" xfId="0" applyNumberFormat="1" applyFont="1" applyFill="1" applyBorder="1" applyAlignment="1">
      <alignment horizontal="center" vertical="center" wrapText="1"/>
    </xf>
    <xf numFmtId="3" fontId="18" fillId="0" borderId="41" xfId="0" applyNumberFormat="1" applyFont="1" applyBorder="1" applyAlignment="1">
      <alignment horizontal="center" vertical="center"/>
    </xf>
    <xf numFmtId="3" fontId="18" fillId="0" borderId="4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0" fontId="18" fillId="0" borderId="2" xfId="1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vertical="center" wrapText="1"/>
    </xf>
    <xf numFmtId="3" fontId="18" fillId="0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49" fontId="16" fillId="2" borderId="0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left" wrapText="1"/>
    </xf>
    <xf numFmtId="0" fontId="19" fillId="7" borderId="43" xfId="5" applyFont="1" applyBorder="1" applyAlignment="1">
      <alignment horizontal="center" vertical="center" wrapText="1"/>
    </xf>
    <xf numFmtId="0" fontId="19" fillId="7" borderId="16" xfId="5" applyFont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</cellXfs>
  <cellStyles count="20">
    <cellStyle name="Bueno" xfId="3" builtinId="26"/>
    <cellStyle name="Énfasis1" xfId="5" builtinId="29"/>
    <cellStyle name="Incorrecto" xfId="4" builtinId="27"/>
    <cellStyle name="Moneda" xfId="2" builtinId="4"/>
    <cellStyle name="Moneda 2" xfId="16" xr:uid="{D761A689-E1B0-4749-8550-8DB2E9C44E41}"/>
    <cellStyle name="Moneda 2 2" xfId="19" xr:uid="{41AEE949-8FC3-408D-BEE3-5F55F92E0A31}"/>
    <cellStyle name="Moneda 3" xfId="15" xr:uid="{CE331415-38F0-4384-A9F5-210B6770FE91}"/>
    <cellStyle name="Moneda 3 2" xfId="18" xr:uid="{1EA4CD5E-3B51-450A-A9CB-479EF8E6815B}"/>
    <cellStyle name="Moneda 4" xfId="17" xr:uid="{894FC6F9-3FB4-4E73-BB5E-9731352284E1}"/>
    <cellStyle name="Moneda 5" xfId="14" xr:uid="{1375EAE2-2691-4CE9-8A62-60D762648D6F}"/>
    <cellStyle name="Neutral" xfId="6" builtinId="28"/>
    <cellStyle name="Normal" xfId="0" builtinId="0"/>
    <cellStyle name="Normal 3 3" xfId="9" xr:uid="{31D8A2D6-FB04-4C87-8EC4-841E9DD2529D}"/>
    <cellStyle name="Normal 3 3 2 2" xfId="13" xr:uid="{7C3938E1-A3A0-43F4-BBAC-3AF6DB4F419B}"/>
    <cellStyle name="Normal 3 3 2 3 3" xfId="10" xr:uid="{E1C3D0AB-8418-441D-A63A-C41CD828700A}"/>
    <cellStyle name="Normal 3 3 3" xfId="12" xr:uid="{9C6BB88E-4596-4C88-BA3F-47A07C34CB37}"/>
    <cellStyle name="Normal 3 3 6" xfId="11" xr:uid="{816342F3-F5E3-4EFA-92C1-19263AC021EA}"/>
    <cellStyle name="Normal 4" xfId="8" xr:uid="{7EC5CA8B-BA85-4763-A260-4C9024DAF2BC}"/>
    <cellStyle name="Porcentaje" xfId="1" builtinId="5"/>
    <cellStyle name="Salida" xfId="7" builtinId="21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 xr9:uid="{FACA9699-D52E-492D-BD8D-CF09280DF9D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92B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2"/>
  <sheetViews>
    <sheetView zoomScale="85" zoomScaleNormal="85" workbookViewId="0">
      <selection activeCell="AA9" sqref="AA9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hidden="1" customWidth="1"/>
    <col min="9" max="9" width="16" style="29" customWidth="1"/>
    <col min="10" max="13" width="19" customWidth="1"/>
    <col min="14" max="14" width="14.28515625" hidden="1" customWidth="1"/>
    <col min="15" max="15" width="15.42578125" customWidth="1"/>
    <col min="17" max="17" width="25.42578125" hidden="1" customWidth="1"/>
    <col min="18" max="18" width="14.5703125" hidden="1" customWidth="1"/>
    <col min="19" max="19" width="15.42578125" hidden="1" customWidth="1"/>
    <col min="20" max="21" width="0" hidden="1" customWidth="1"/>
    <col min="22" max="23" width="13" hidden="1" customWidth="1"/>
  </cols>
  <sheetData>
    <row r="2" spans="1:25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25" ht="18" x14ac:dyDescent="0.25">
      <c r="A3" s="197" t="str">
        <f>+Abril!A3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5" x14ac:dyDescent="0.25">
      <c r="A4" s="2"/>
      <c r="B4" s="2"/>
      <c r="C4" s="2"/>
      <c r="D4" s="2"/>
      <c r="E4" s="2"/>
      <c r="F4" s="2"/>
      <c r="G4" s="2"/>
      <c r="H4" s="2"/>
      <c r="I4" s="27"/>
      <c r="J4" s="2"/>
      <c r="K4" s="2"/>
      <c r="L4" s="2"/>
      <c r="M4" s="2"/>
      <c r="N4" s="2"/>
      <c r="O4" s="2"/>
    </row>
    <row r="5" spans="1:25" ht="31.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5"/>
      <c r="N5" s="195"/>
      <c r="O5" s="196"/>
      <c r="Q5" s="67" t="s">
        <v>77</v>
      </c>
    </row>
    <row r="6" spans="1:25" ht="31.5" x14ac:dyDescent="0.25">
      <c r="A6" s="200"/>
      <c r="B6" s="193"/>
      <c r="C6" s="137" t="s">
        <v>7</v>
      </c>
      <c r="D6" s="137" t="s">
        <v>8</v>
      </c>
      <c r="E6" s="193"/>
      <c r="F6" s="3" t="s">
        <v>9</v>
      </c>
      <c r="G6" s="3" t="s">
        <v>10</v>
      </c>
      <c r="H6" s="4" t="s">
        <v>11</v>
      </c>
      <c r="I6" s="28" t="s">
        <v>12</v>
      </c>
      <c r="J6" s="4" t="s">
        <v>76</v>
      </c>
      <c r="K6" s="4" t="s">
        <v>75</v>
      </c>
      <c r="L6" s="4" t="s">
        <v>111</v>
      </c>
      <c r="M6" s="4" t="s">
        <v>13</v>
      </c>
      <c r="N6" s="4" t="s">
        <v>14</v>
      </c>
      <c r="O6" s="4" t="s">
        <v>63</v>
      </c>
      <c r="Q6" s="67" t="s">
        <v>78</v>
      </c>
      <c r="R6" s="67" t="s">
        <v>79</v>
      </c>
      <c r="S6" s="67" t="s">
        <v>80</v>
      </c>
    </row>
    <row r="7" spans="1:25" ht="25.5" customHeight="1" x14ac:dyDescent="0.25">
      <c r="A7" s="198">
        <v>1</v>
      </c>
      <c r="B7" s="198" t="s">
        <v>16</v>
      </c>
      <c r="C7" s="136" t="s">
        <v>17</v>
      </c>
      <c r="D7" s="136" t="s">
        <v>18</v>
      </c>
      <c r="E7" s="138" t="s">
        <v>19</v>
      </c>
      <c r="F7" s="5" t="s">
        <v>20</v>
      </c>
      <c r="G7" s="6">
        <v>12</v>
      </c>
      <c r="H7" s="7" t="s">
        <v>21</v>
      </c>
      <c r="I7" s="8">
        <v>12</v>
      </c>
      <c r="J7" s="6">
        <f>+'CUATRIMESTRE I '!K7</f>
        <v>1</v>
      </c>
      <c r="K7" s="6">
        <f>+Agosto!J7+Julio!J7+Junio!J7+Mayo!J7</f>
        <v>0</v>
      </c>
      <c r="L7" s="6">
        <f>+'Diciembre '!J7+Noviembre!J7+Octubre!J7+Septiembre!J7</f>
        <v>0</v>
      </c>
      <c r="M7" s="6">
        <f>+K7+J7+L7</f>
        <v>1</v>
      </c>
      <c r="N7" s="9">
        <f t="shared" ref="N7:N17" si="0">+J7/I7</f>
        <v>8.3333333333333329E-2</v>
      </c>
      <c r="O7" s="66">
        <f t="shared" ref="O7:O21" si="1">+I7-M7</f>
        <v>11</v>
      </c>
      <c r="P7" s="143"/>
      <c r="Q7" s="68">
        <v>-340000</v>
      </c>
      <c r="R7" s="68">
        <v>1667506</v>
      </c>
      <c r="S7" s="69">
        <f>+SUM(R7+Q7)</f>
        <v>1327506</v>
      </c>
    </row>
    <row r="8" spans="1:25" ht="21" customHeight="1" x14ac:dyDescent="0.25">
      <c r="A8" s="188"/>
      <c r="B8" s="188"/>
      <c r="C8" s="136" t="s">
        <v>17</v>
      </c>
      <c r="D8" s="136" t="s">
        <v>18</v>
      </c>
      <c r="E8" s="138" t="s">
        <v>19</v>
      </c>
      <c r="F8" s="5" t="s">
        <v>22</v>
      </c>
      <c r="G8" s="6">
        <v>12</v>
      </c>
      <c r="H8" s="7" t="s">
        <v>21</v>
      </c>
      <c r="I8" s="8">
        <v>12</v>
      </c>
      <c r="J8" s="6">
        <f>+'CUATRIMESTRE I '!K8</f>
        <v>1</v>
      </c>
      <c r="K8" s="6">
        <f>+Agosto!J8+Julio!J8+Junio!J8+Mayo!J8</f>
        <v>0</v>
      </c>
      <c r="L8" s="6">
        <f>+'Diciembre '!J8+Noviembre!J8+Octubre!J8+Septiembre!J8</f>
        <v>0</v>
      </c>
      <c r="M8" s="6">
        <f t="shared" ref="M8:M21" si="2">+K8+J8+L8</f>
        <v>1</v>
      </c>
      <c r="N8" s="9">
        <f t="shared" si="0"/>
        <v>8.3333333333333329E-2</v>
      </c>
      <c r="O8" s="66">
        <f t="shared" si="1"/>
        <v>11</v>
      </c>
      <c r="Q8" s="68"/>
      <c r="R8" s="68"/>
      <c r="S8" s="69"/>
    </row>
    <row r="9" spans="1:25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139" t="s">
        <v>25</v>
      </c>
      <c r="F9" s="5" t="s">
        <v>26</v>
      </c>
      <c r="G9" s="6">
        <v>12</v>
      </c>
      <c r="H9" s="7" t="s">
        <v>21</v>
      </c>
      <c r="I9" s="8">
        <v>12</v>
      </c>
      <c r="J9" s="6">
        <f>+'CUATRIMESTRE I '!K9</f>
        <v>1</v>
      </c>
      <c r="K9" s="6">
        <f>+Agosto!J9+Julio!J9+Junio!J9+Mayo!J9</f>
        <v>0</v>
      </c>
      <c r="L9" s="6">
        <f>+'Diciembre '!J9+Noviembre!J9+Octubre!J9+Septiembre!J9</f>
        <v>0</v>
      </c>
      <c r="M9" s="6">
        <f t="shared" si="2"/>
        <v>1</v>
      </c>
      <c r="N9" s="9">
        <f t="shared" si="0"/>
        <v>8.3333333333333329E-2</v>
      </c>
      <c r="O9" s="66">
        <f t="shared" si="1"/>
        <v>11</v>
      </c>
      <c r="Q9" s="68"/>
      <c r="R9" s="68"/>
      <c r="S9" s="69"/>
    </row>
    <row r="10" spans="1:25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>
        <v>21742560</v>
      </c>
      <c r="H10" s="7" t="s">
        <v>29</v>
      </c>
      <c r="I10" s="8">
        <v>4656930</v>
      </c>
      <c r="J10" s="6">
        <f>+Enero!J10+Febrero!J10+Marzo!J10+Abril!J10</f>
        <v>288603</v>
      </c>
      <c r="K10" s="6">
        <f>+Agosto!J10+Julio!J10+Junio!J10+Mayo!J10</f>
        <v>0</v>
      </c>
      <c r="L10" s="6">
        <f>+Septiembre!J10+Octubre!J10+Noviembre!J10+'Diciembre '!J10</f>
        <v>0</v>
      </c>
      <c r="M10" s="6">
        <f t="shared" si="2"/>
        <v>288603</v>
      </c>
      <c r="N10" s="9">
        <f t="shared" si="0"/>
        <v>6.1972801824377866E-2</v>
      </c>
      <c r="O10" s="66">
        <f>+I10-M10</f>
        <v>4368327</v>
      </c>
      <c r="Q10" s="68">
        <v>-948687</v>
      </c>
      <c r="R10" s="68">
        <v>7900</v>
      </c>
      <c r="S10" s="70">
        <f t="shared" ref="S10:S21" si="3">+SUM(R10+Q10)</f>
        <v>-940787</v>
      </c>
      <c r="T10" s="72"/>
      <c r="U10" t="s">
        <v>81</v>
      </c>
    </row>
    <row r="11" spans="1:25" ht="55.5" customHeight="1" x14ac:dyDescent="0.25">
      <c r="A11" s="187"/>
      <c r="B11" s="187"/>
      <c r="C11" s="190"/>
      <c r="D11" s="190"/>
      <c r="E11" s="139" t="s">
        <v>30</v>
      </c>
      <c r="F11" s="10" t="s">
        <v>31</v>
      </c>
      <c r="G11" s="8">
        <v>36500</v>
      </c>
      <c r="H11" s="7" t="s">
        <v>29</v>
      </c>
      <c r="I11" s="8">
        <v>53000</v>
      </c>
      <c r="J11" s="6">
        <f>+'CUATRIMESTRE I '!K11</f>
        <v>1</v>
      </c>
      <c r="K11" s="6">
        <f>+Agosto!J11+Julio!J11+Junio!J11+Mayo!J11</f>
        <v>0</v>
      </c>
      <c r="L11" s="6">
        <f>+'Diciembre '!J11+Noviembre!J11+Octubre!J11+Septiembre!J11</f>
        <v>0</v>
      </c>
      <c r="M11" s="6">
        <f t="shared" si="2"/>
        <v>1</v>
      </c>
      <c r="N11" s="9">
        <f t="shared" si="0"/>
        <v>1.8867924528301888E-5</v>
      </c>
      <c r="O11" s="66">
        <f t="shared" si="1"/>
        <v>52999</v>
      </c>
      <c r="Q11" s="68">
        <v>-104000</v>
      </c>
      <c r="R11" s="68">
        <v>124919</v>
      </c>
      <c r="S11" s="69">
        <f t="shared" si="3"/>
        <v>20919</v>
      </c>
      <c r="T11" s="71"/>
      <c r="U11" t="s">
        <v>82</v>
      </c>
    </row>
    <row r="12" spans="1:25" ht="78.75" x14ac:dyDescent="0.25">
      <c r="A12" s="187"/>
      <c r="B12" s="187"/>
      <c r="C12" s="190"/>
      <c r="D12" s="191"/>
      <c r="E12" s="139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6">
        <f>+'CUATRIMESTRE I '!K12</f>
        <v>1005</v>
      </c>
      <c r="K12" s="6">
        <f>+Agosto!J12+Julio!J12+Junio!J12+Mayo!J12</f>
        <v>0</v>
      </c>
      <c r="L12" s="6">
        <f>+'Diciembre '!J12+Noviembre!J12+Octubre!J12+Septiembre!J12</f>
        <v>0</v>
      </c>
      <c r="M12" s="6">
        <f t="shared" si="2"/>
        <v>1005</v>
      </c>
      <c r="N12" s="9">
        <f t="shared" si="0"/>
        <v>83.75</v>
      </c>
      <c r="O12" s="66">
        <f t="shared" si="1"/>
        <v>-993</v>
      </c>
      <c r="Q12" s="68">
        <v>-164950</v>
      </c>
      <c r="R12" s="68">
        <v>164950</v>
      </c>
      <c r="S12" s="69">
        <f t="shared" si="3"/>
        <v>0</v>
      </c>
    </row>
    <row r="13" spans="1:25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6">
        <f>+'CUATRIMESTRE I '!K13</f>
        <v>2</v>
      </c>
      <c r="K13" s="6">
        <f>+Agosto!J13+Julio!J13+Junio!J13+Mayo!J13</f>
        <v>0</v>
      </c>
      <c r="L13" s="6">
        <f>+'Diciembre '!J13+Noviembre!J13+Octubre!J13+Septiembre!J13</f>
        <v>0</v>
      </c>
      <c r="M13" s="6">
        <f t="shared" si="2"/>
        <v>2</v>
      </c>
      <c r="N13" s="9">
        <f t="shared" si="0"/>
        <v>3.0769230769230771E-2</v>
      </c>
      <c r="O13" s="66">
        <f t="shared" si="1"/>
        <v>63</v>
      </c>
      <c r="Q13" s="68">
        <v>0</v>
      </c>
      <c r="R13" s="68">
        <v>170394</v>
      </c>
      <c r="S13" s="69">
        <f t="shared" si="3"/>
        <v>170394</v>
      </c>
      <c r="T13" s="71"/>
      <c r="U13" t="s">
        <v>83</v>
      </c>
    </row>
    <row r="14" spans="1:25" ht="63" x14ac:dyDescent="0.25">
      <c r="A14" s="187"/>
      <c r="B14" s="187"/>
      <c r="C14" s="191"/>
      <c r="D14" s="191"/>
      <c r="E14" s="139" t="s">
        <v>36</v>
      </c>
      <c r="F14" s="13" t="s">
        <v>37</v>
      </c>
      <c r="G14" s="8">
        <v>45000</v>
      </c>
      <c r="H14" s="7" t="s">
        <v>38</v>
      </c>
      <c r="I14" s="8">
        <v>30000</v>
      </c>
      <c r="J14" s="6">
        <f>+'CUATRIMESTRE I '!K14</f>
        <v>313</v>
      </c>
      <c r="K14" s="6">
        <f>+Agosto!J14+Julio!J14+Junio!J14+Mayo!J14</f>
        <v>0</v>
      </c>
      <c r="L14" s="6">
        <f>+'Diciembre '!J14+Noviembre!J14+Octubre!J14+Septiembre!J14</f>
        <v>0</v>
      </c>
      <c r="M14" s="6">
        <f t="shared" si="2"/>
        <v>313</v>
      </c>
      <c r="N14" s="9">
        <f t="shared" si="0"/>
        <v>1.0433333333333333E-2</v>
      </c>
      <c r="O14" s="66">
        <f t="shared" si="1"/>
        <v>29687</v>
      </c>
      <c r="Q14" s="68">
        <v>-46200</v>
      </c>
      <c r="R14" s="68">
        <v>74500</v>
      </c>
      <c r="S14" s="69">
        <f t="shared" si="3"/>
        <v>28300</v>
      </c>
      <c r="T14" s="72"/>
      <c r="U14" t="s">
        <v>81</v>
      </c>
    </row>
    <row r="15" spans="1:25" ht="94.5" x14ac:dyDescent="0.25">
      <c r="A15" s="188"/>
      <c r="B15" s="188"/>
      <c r="C15" s="135"/>
      <c r="D15" s="135" t="s">
        <v>18</v>
      </c>
      <c r="E15" s="139" t="s">
        <v>39</v>
      </c>
      <c r="F15" s="13" t="s">
        <v>40</v>
      </c>
      <c r="G15" s="8">
        <v>1000</v>
      </c>
      <c r="H15" s="7" t="s">
        <v>41</v>
      </c>
      <c r="I15" s="8">
        <v>350</v>
      </c>
      <c r="J15" s="6">
        <f>+'CUATRIMESTRE I '!K15</f>
        <v>15</v>
      </c>
      <c r="K15" s="6">
        <f>+Agosto!J15+Julio!J15+Junio!J15+Mayo!J15</f>
        <v>0</v>
      </c>
      <c r="L15" s="6">
        <f>+'Diciembre '!J15+Noviembre!J15+Octubre!J15+Septiembre!J15</f>
        <v>0</v>
      </c>
      <c r="M15" s="6">
        <f t="shared" si="2"/>
        <v>15</v>
      </c>
      <c r="N15" s="9">
        <f t="shared" si="0"/>
        <v>4.2857142857142858E-2</v>
      </c>
      <c r="O15" s="66">
        <f t="shared" si="1"/>
        <v>335</v>
      </c>
      <c r="Q15" s="68">
        <v>-53500</v>
      </c>
      <c r="R15" s="68">
        <v>40000</v>
      </c>
      <c r="S15" s="70">
        <f t="shared" si="3"/>
        <v>-13500</v>
      </c>
      <c r="T15" s="72"/>
      <c r="U15" t="s">
        <v>81</v>
      </c>
      <c r="V15" s="68"/>
      <c r="W15" s="69"/>
      <c r="Y15" s="143"/>
    </row>
    <row r="16" spans="1:25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>
        <v>256300</v>
      </c>
      <c r="H16" s="7" t="s">
        <v>29</v>
      </c>
      <c r="I16" s="8">
        <v>124608</v>
      </c>
      <c r="J16" s="6">
        <f>+'CUATRIMESTRE I '!K16</f>
        <v>0</v>
      </c>
      <c r="K16" s="6">
        <f>+Agosto!J16+Julio!J16+Junio!J16+Mayo!J16</f>
        <v>0</v>
      </c>
      <c r="L16" s="6">
        <f>+'Diciembre '!J16+Noviembre!J16+Octubre!J16+Septiembre!J16</f>
        <v>0</v>
      </c>
      <c r="M16" s="6">
        <f t="shared" si="2"/>
        <v>0</v>
      </c>
      <c r="N16" s="9">
        <f t="shared" si="0"/>
        <v>0</v>
      </c>
      <c r="O16" s="66">
        <f t="shared" si="1"/>
        <v>124608</v>
      </c>
      <c r="S16" s="69"/>
      <c r="X16" s="29"/>
    </row>
    <row r="17" spans="1:21" ht="56.25" customHeight="1" x14ac:dyDescent="0.25">
      <c r="A17" s="187"/>
      <c r="B17" s="187"/>
      <c r="C17" s="190"/>
      <c r="D17" s="190"/>
      <c r="E17" s="187"/>
      <c r="F17" s="14" t="s">
        <v>46</v>
      </c>
      <c r="G17" s="8">
        <v>256300</v>
      </c>
      <c r="H17" s="7" t="s">
        <v>29</v>
      </c>
      <c r="I17" s="8">
        <v>124608</v>
      </c>
      <c r="J17" s="6">
        <f>+'CUATRIMESTRE I '!K17</f>
        <v>0</v>
      </c>
      <c r="K17" s="6">
        <f>+Agosto!J17+Julio!J17+Junio!J17+Mayo!J17</f>
        <v>0</v>
      </c>
      <c r="L17" s="6">
        <f>+'Diciembre '!J17+Noviembre!J17+Octubre!J17+Septiembre!J17</f>
        <v>0</v>
      </c>
      <c r="M17" s="6">
        <f t="shared" si="2"/>
        <v>0</v>
      </c>
      <c r="N17" s="9">
        <f t="shared" si="0"/>
        <v>0</v>
      </c>
      <c r="O17" s="66">
        <f t="shared" si="1"/>
        <v>124608</v>
      </c>
      <c r="Q17" s="68">
        <v>-539982</v>
      </c>
      <c r="R17" s="68">
        <v>0</v>
      </c>
      <c r="S17" s="70">
        <f t="shared" si="3"/>
        <v>-539982</v>
      </c>
      <c r="T17" s="71"/>
      <c r="U17" t="s">
        <v>84</v>
      </c>
    </row>
    <row r="18" spans="1:21" ht="47.25" hidden="1" x14ac:dyDescent="0.25">
      <c r="A18" s="140"/>
      <c r="B18" s="188"/>
      <c r="C18" s="191"/>
      <c r="D18" s="135" t="s">
        <v>18</v>
      </c>
      <c r="E18" s="188"/>
      <c r="F18" s="14" t="s">
        <v>47</v>
      </c>
      <c r="G18" s="8">
        <v>1</v>
      </c>
      <c r="H18" s="7" t="s">
        <v>48</v>
      </c>
      <c r="I18" s="8">
        <v>1</v>
      </c>
      <c r="J18" s="6">
        <f>+'CUATRIMESTRE I '!K18</f>
        <v>0</v>
      </c>
      <c r="K18" s="6">
        <f>+Agosto!J18+Julio!J18+Junio!J18+Mayo!J18</f>
        <v>0</v>
      </c>
      <c r="L18" s="6">
        <f>+'Diciembre '!J18+Noviembre!J18+Octubre!J18+Septiembre!J18</f>
        <v>0</v>
      </c>
      <c r="M18" s="6">
        <f t="shared" si="2"/>
        <v>0</v>
      </c>
      <c r="N18" s="9">
        <v>0</v>
      </c>
      <c r="O18" s="66">
        <f t="shared" si="1"/>
        <v>1</v>
      </c>
      <c r="Q18" s="68"/>
      <c r="R18" s="68"/>
      <c r="S18" s="69">
        <f t="shared" si="3"/>
        <v>0</v>
      </c>
    </row>
    <row r="19" spans="1:21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>
        <v>110</v>
      </c>
      <c r="H19" s="7" t="s">
        <v>52</v>
      </c>
      <c r="I19" s="8">
        <v>110</v>
      </c>
      <c r="J19" s="6">
        <f>+'CUATRIMESTRE I '!K19</f>
        <v>27</v>
      </c>
      <c r="K19" s="6">
        <f>+Agosto!J19+Julio!J19+Junio!J19+Mayo!J19</f>
        <v>0</v>
      </c>
      <c r="L19" s="6">
        <f>+'Diciembre '!J19+Noviembre!J19+Octubre!J19+Septiembre!J19</f>
        <v>0</v>
      </c>
      <c r="M19" s="6">
        <f t="shared" si="2"/>
        <v>27</v>
      </c>
      <c r="N19" s="9">
        <f>+J19/I19</f>
        <v>0.24545454545454545</v>
      </c>
      <c r="O19" s="66">
        <f t="shared" si="1"/>
        <v>83</v>
      </c>
      <c r="S19" s="69"/>
    </row>
    <row r="20" spans="1:21" ht="34.5" customHeight="1" x14ac:dyDescent="0.25">
      <c r="A20" s="187"/>
      <c r="B20" s="187"/>
      <c r="C20" s="190"/>
      <c r="D20" s="190"/>
      <c r="E20" s="187"/>
      <c r="F20" s="14" t="s">
        <v>53</v>
      </c>
      <c r="G20" s="6">
        <v>15</v>
      </c>
      <c r="H20" s="7" t="s">
        <v>52</v>
      </c>
      <c r="I20" s="8">
        <v>15</v>
      </c>
      <c r="J20" s="6">
        <f>+'CUATRIMESTRE I '!K20</f>
        <v>0</v>
      </c>
      <c r="K20" s="6">
        <f>+Agosto!J20+Julio!J20+Junio!J20+Mayo!J20</f>
        <v>0</v>
      </c>
      <c r="L20" s="6">
        <f>+'Diciembre '!J20+Noviembre!J20+Octubre!J20+Septiembre!J20</f>
        <v>0</v>
      </c>
      <c r="M20" s="6">
        <f t="shared" si="2"/>
        <v>0</v>
      </c>
      <c r="N20" s="9">
        <f>+J20/I20</f>
        <v>0</v>
      </c>
      <c r="O20" s="66">
        <f t="shared" si="1"/>
        <v>15</v>
      </c>
      <c r="Q20" s="68">
        <v>-27500</v>
      </c>
      <c r="R20" s="68">
        <v>108650</v>
      </c>
      <c r="S20" s="69">
        <f t="shared" si="3"/>
        <v>81150</v>
      </c>
    </row>
    <row r="21" spans="1:21" ht="47.25" x14ac:dyDescent="0.25">
      <c r="A21" s="188"/>
      <c r="B21" s="188"/>
      <c r="C21" s="191"/>
      <c r="D21" s="191"/>
      <c r="E21" s="188"/>
      <c r="F21" s="14" t="s">
        <v>54</v>
      </c>
      <c r="G21" s="6">
        <v>95</v>
      </c>
      <c r="H21" s="7" t="s">
        <v>52</v>
      </c>
      <c r="I21" s="8">
        <v>95</v>
      </c>
      <c r="J21" s="6">
        <f>+'CUATRIMESTRE I '!K21</f>
        <v>27</v>
      </c>
      <c r="K21" s="6">
        <f>+Agosto!J21+Julio!J21+Junio!J21+Mayo!J21</f>
        <v>0</v>
      </c>
      <c r="L21" s="6">
        <f>+'Diciembre '!J21+Noviembre!J21+Octubre!J21+Septiembre!J21</f>
        <v>0</v>
      </c>
      <c r="M21" s="6">
        <f t="shared" si="2"/>
        <v>27</v>
      </c>
      <c r="N21" s="9">
        <f>+J21/I21</f>
        <v>0.28421052631578947</v>
      </c>
      <c r="O21" s="66">
        <f t="shared" si="1"/>
        <v>68</v>
      </c>
      <c r="Q21" s="68">
        <v>-134000</v>
      </c>
      <c r="R21" s="68">
        <v>0</v>
      </c>
      <c r="S21" s="70">
        <f t="shared" si="3"/>
        <v>-134000</v>
      </c>
    </row>
    <row r="22" spans="1:21" x14ac:dyDescent="0.25">
      <c r="Q22" s="69">
        <f>SUM(Q7:Q21)</f>
        <v>-2358819</v>
      </c>
      <c r="R22" s="69">
        <f>SUM(R7:R21)</f>
        <v>2358819</v>
      </c>
      <c r="S22" s="69">
        <f>SUM(S7:S21)</f>
        <v>0</v>
      </c>
    </row>
  </sheetData>
  <mergeCells count="24">
    <mergeCell ref="D9:D12"/>
    <mergeCell ref="D13:D14"/>
    <mergeCell ref="A5:A6"/>
    <mergeCell ref="B5:B6"/>
    <mergeCell ref="C5:D5"/>
    <mergeCell ref="A9:A15"/>
    <mergeCell ref="B9:B15"/>
    <mergeCell ref="C9:C14"/>
    <mergeCell ref="E5:E6"/>
    <mergeCell ref="F5:O5"/>
    <mergeCell ref="A2:O2"/>
    <mergeCell ref="A3:O3"/>
    <mergeCell ref="A7:A8"/>
    <mergeCell ref="B7:B8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3" ht="18" x14ac:dyDescent="0.25">
      <c r="A3" s="197" t="str">
        <f>+Marzo!A3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29" t="s">
        <v>66</v>
      </c>
      <c r="K3" s="230"/>
      <c r="L3" s="230"/>
      <c r="M3" s="230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6"/>
    </row>
    <row r="6" spans="1:13" ht="31.5" x14ac:dyDescent="0.25">
      <c r="A6" s="200"/>
      <c r="B6" s="193"/>
      <c r="C6" s="41" t="s">
        <v>7</v>
      </c>
      <c r="D6" s="41" t="s">
        <v>8</v>
      </c>
      <c r="E6" s="193"/>
      <c r="F6" s="3" t="s">
        <v>9</v>
      </c>
      <c r="G6" s="3" t="s">
        <v>10</v>
      </c>
      <c r="H6" s="4" t="s">
        <v>11</v>
      </c>
      <c r="I6" s="4" t="s">
        <v>12</v>
      </c>
      <c r="J6" s="4" t="s">
        <v>67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198">
        <v>1</v>
      </c>
      <c r="B7" s="198" t="s">
        <v>16</v>
      </c>
      <c r="C7" s="40" t="s">
        <v>17</v>
      </c>
      <c r="D7" s="40" t="s">
        <v>18</v>
      </c>
      <c r="E7" s="38" t="s">
        <v>19</v>
      </c>
      <c r="F7" s="5" t="s">
        <v>20</v>
      </c>
      <c r="G7" s="6"/>
      <c r="H7" s="7" t="s">
        <v>21</v>
      </c>
      <c r="I7" s="8"/>
      <c r="J7" s="8"/>
      <c r="K7" s="8">
        <f>+Abril!K7+J7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188"/>
      <c r="B8" s="188"/>
      <c r="C8" s="40" t="s">
        <v>17</v>
      </c>
      <c r="D8" s="40" t="s">
        <v>18</v>
      </c>
      <c r="E8" s="38" t="s">
        <v>19</v>
      </c>
      <c r="F8" s="5" t="s">
        <v>22</v>
      </c>
      <c r="G8" s="6"/>
      <c r="H8" s="7" t="s">
        <v>21</v>
      </c>
      <c r="I8" s="8"/>
      <c r="J8" s="8"/>
      <c r="K8" s="8">
        <f>+Abril!K8+J8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36" t="s">
        <v>25</v>
      </c>
      <c r="F9" s="5" t="s">
        <v>26</v>
      </c>
      <c r="G9" s="6"/>
      <c r="H9" s="7" t="s">
        <v>21</v>
      </c>
      <c r="I9" s="8"/>
      <c r="J9" s="8"/>
      <c r="K9" s="8">
        <f>+Abril!K9+J9</f>
        <v>1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/>
      <c r="H10" s="7" t="s">
        <v>29</v>
      </c>
      <c r="I10" s="11"/>
      <c r="J10" s="6"/>
      <c r="K10" s="8">
        <f>+Abril!K10+J10</f>
        <v>288603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187"/>
      <c r="B11" s="187"/>
      <c r="C11" s="190"/>
      <c r="D11" s="190"/>
      <c r="E11" s="36" t="s">
        <v>30</v>
      </c>
      <c r="F11" s="10" t="s">
        <v>31</v>
      </c>
      <c r="G11" s="8"/>
      <c r="H11" s="7" t="s">
        <v>29</v>
      </c>
      <c r="I11" s="8"/>
      <c r="J11" s="12"/>
      <c r="K11" s="8">
        <f>+Abril!K11+J11</f>
        <v>1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187"/>
      <c r="B12" s="187"/>
      <c r="C12" s="190"/>
      <c r="D12" s="191"/>
      <c r="E12" s="36" t="s">
        <v>25</v>
      </c>
      <c r="F12" s="5" t="s">
        <v>32</v>
      </c>
      <c r="G12" s="8"/>
      <c r="H12" s="7" t="s">
        <v>21</v>
      </c>
      <c r="I12" s="8"/>
      <c r="J12" s="8"/>
      <c r="K12" s="8">
        <f>+Abril!K12+J12</f>
        <v>1005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12"/>
      <c r="K13" s="8">
        <f>+Abril!K13+J13</f>
        <v>2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188"/>
      <c r="B14" s="187"/>
      <c r="C14" s="191"/>
      <c r="D14" s="191"/>
      <c r="E14" s="36" t="s">
        <v>36</v>
      </c>
      <c r="F14" s="13" t="s">
        <v>37</v>
      </c>
      <c r="G14" s="8"/>
      <c r="H14" s="7" t="s">
        <v>38</v>
      </c>
      <c r="I14" s="8"/>
      <c r="J14" s="12"/>
      <c r="K14" s="8">
        <f>+Abril!K14+J14</f>
        <v>313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37"/>
      <c r="B15" s="188"/>
      <c r="C15" s="39"/>
      <c r="D15" s="39" t="s">
        <v>18</v>
      </c>
      <c r="E15" s="36" t="s">
        <v>39</v>
      </c>
      <c r="F15" s="13" t="s">
        <v>40</v>
      </c>
      <c r="G15" s="8"/>
      <c r="H15" s="7" t="s">
        <v>41</v>
      </c>
      <c r="I15" s="8"/>
      <c r="J15" s="12"/>
      <c r="K15" s="8">
        <f>+Abril!K15+J15</f>
        <v>15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/>
      <c r="H16" s="7" t="s">
        <v>29</v>
      </c>
      <c r="I16" s="8"/>
      <c r="J16" s="8"/>
      <c r="K16" s="8">
        <f>+Abril!K16+J16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87"/>
      <c r="B17" s="187"/>
      <c r="C17" s="190"/>
      <c r="D17" s="190"/>
      <c r="E17" s="187"/>
      <c r="F17" s="14" t="s">
        <v>46</v>
      </c>
      <c r="G17" s="8"/>
      <c r="H17" s="7" t="s">
        <v>29</v>
      </c>
      <c r="I17" s="8"/>
      <c r="J17" s="8"/>
      <c r="K17" s="8">
        <f>+Abril!K17+J17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37"/>
      <c r="B18" s="188"/>
      <c r="C18" s="191"/>
      <c r="D18" s="39" t="s">
        <v>18</v>
      </c>
      <c r="E18" s="188"/>
      <c r="F18" s="14" t="s">
        <v>47</v>
      </c>
      <c r="G18" s="8"/>
      <c r="H18" s="7" t="s">
        <v>48</v>
      </c>
      <c r="I18" s="8"/>
      <c r="J18" s="8"/>
      <c r="K18" s="8">
        <f>+Abril!K18+J18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 t="s">
        <v>52</v>
      </c>
      <c r="I19" s="6"/>
      <c r="J19" s="15"/>
      <c r="K19" s="8">
        <f>+Abril!K19+J19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 t="s">
        <v>52</v>
      </c>
      <c r="I20" s="6"/>
      <c r="J20" s="15"/>
      <c r="K20" s="8">
        <f>+Abril!K20+J20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88"/>
      <c r="B21" s="188"/>
      <c r="C21" s="191"/>
      <c r="D21" s="191"/>
      <c r="E21" s="188"/>
      <c r="F21" s="14" t="s">
        <v>54</v>
      </c>
      <c r="G21" s="6"/>
      <c r="H21" s="7" t="s">
        <v>52</v>
      </c>
      <c r="I21" s="6"/>
      <c r="J21" s="15"/>
      <c r="K21" s="8">
        <f>+Abril!K21+J21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21"/>
  <sheetViews>
    <sheetView workbookViewId="0">
      <selection activeCell="F15" sqref="F15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29" customWidth="1"/>
    <col min="10" max="10" width="13.5703125" hidden="1" customWidth="1"/>
    <col min="11" max="12" width="14.28515625" customWidth="1"/>
    <col min="13" max="13" width="15.42578125" customWidth="1"/>
  </cols>
  <sheetData>
    <row r="2" spans="1:13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3" ht="18" x14ac:dyDescent="0.25">
      <c r="A3" s="197" t="str">
        <f>+Abril!A3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32"/>
      <c r="K3" s="231"/>
      <c r="L3" s="231"/>
      <c r="M3" s="231"/>
    </row>
    <row r="4" spans="1:13" x14ac:dyDescent="0.25">
      <c r="A4" s="2"/>
      <c r="B4" s="2"/>
      <c r="C4" s="2"/>
      <c r="D4" s="2"/>
      <c r="E4" s="2"/>
      <c r="F4" s="2"/>
      <c r="G4" s="2"/>
      <c r="H4" s="2"/>
      <c r="I4" s="27"/>
      <c r="J4" s="2"/>
      <c r="K4" s="2"/>
      <c r="L4" s="2"/>
      <c r="M4" s="2"/>
    </row>
    <row r="5" spans="1:13" ht="15.7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6"/>
    </row>
    <row r="6" spans="1:13" ht="31.5" x14ac:dyDescent="0.25">
      <c r="A6" s="200"/>
      <c r="B6" s="193"/>
      <c r="C6" s="21" t="s">
        <v>7</v>
      </c>
      <c r="D6" s="21" t="s">
        <v>8</v>
      </c>
      <c r="E6" s="193"/>
      <c r="F6" s="3" t="s">
        <v>9</v>
      </c>
      <c r="G6" s="3" t="s">
        <v>10</v>
      </c>
      <c r="H6" s="4" t="s">
        <v>11</v>
      </c>
      <c r="I6" s="28" t="s">
        <v>12</v>
      </c>
      <c r="J6" s="4" t="s">
        <v>62</v>
      </c>
      <c r="K6" s="4" t="s">
        <v>13</v>
      </c>
      <c r="L6" s="4" t="s">
        <v>14</v>
      </c>
      <c r="M6" s="4" t="s">
        <v>63</v>
      </c>
    </row>
    <row r="7" spans="1:13" ht="25.5" customHeight="1" x14ac:dyDescent="0.25">
      <c r="A7" s="198">
        <v>1</v>
      </c>
      <c r="B7" s="198" t="s">
        <v>16</v>
      </c>
      <c r="C7" s="20" t="s">
        <v>17</v>
      </c>
      <c r="D7" s="20" t="s">
        <v>18</v>
      </c>
      <c r="E7" s="18" t="s">
        <v>19</v>
      </c>
      <c r="F7" s="5" t="s">
        <v>20</v>
      </c>
      <c r="G7" s="6"/>
      <c r="H7" s="7" t="s">
        <v>21</v>
      </c>
      <c r="I7" s="8"/>
      <c r="J7" s="8">
        <v>3</v>
      </c>
      <c r="K7" s="6">
        <f>+SUM(Abril!J7+Marzo!J7+Febrero!J7+Enero!J7)</f>
        <v>1</v>
      </c>
      <c r="L7" s="9" t="e">
        <f t="shared" ref="L7:L8" si="0">+K7/I7</f>
        <v>#DIV/0!</v>
      </c>
      <c r="M7" s="22">
        <f>+I7-K7</f>
        <v>-1</v>
      </c>
    </row>
    <row r="8" spans="1:13" ht="21" customHeight="1" x14ac:dyDescent="0.25">
      <c r="A8" s="188"/>
      <c r="B8" s="188"/>
      <c r="C8" s="20" t="s">
        <v>17</v>
      </c>
      <c r="D8" s="20" t="s">
        <v>18</v>
      </c>
      <c r="E8" s="18" t="s">
        <v>19</v>
      </c>
      <c r="F8" s="5" t="s">
        <v>22</v>
      </c>
      <c r="G8" s="6"/>
      <c r="H8" s="7" t="s">
        <v>21</v>
      </c>
      <c r="I8" s="8"/>
      <c r="J8" s="8">
        <v>3</v>
      </c>
      <c r="K8" s="6">
        <f>+SUM(Abril!J8+Marzo!J8+Febrero!J8+Enero!J8)</f>
        <v>1</v>
      </c>
      <c r="L8" s="9" t="e">
        <f t="shared" si="0"/>
        <v>#DIV/0!</v>
      </c>
      <c r="M8" s="22">
        <f t="shared" ref="M8:M20" si="1">+I8-K8</f>
        <v>-1</v>
      </c>
    </row>
    <row r="9" spans="1:13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16" t="s">
        <v>25</v>
      </c>
      <c r="F9" s="5" t="s">
        <v>26</v>
      </c>
      <c r="G9" s="6"/>
      <c r="H9" s="7" t="s">
        <v>21</v>
      </c>
      <c r="I9" s="8"/>
      <c r="J9" s="26">
        <v>1</v>
      </c>
      <c r="K9" s="6">
        <f>+SUM(Abril!J9+Marzo!J9+Febrero!J9+Enero!J9)</f>
        <v>1</v>
      </c>
      <c r="L9" s="9" t="e">
        <f>+K9/I9</f>
        <v>#DIV/0!</v>
      </c>
      <c r="M9" s="22">
        <f t="shared" si="1"/>
        <v>-1</v>
      </c>
    </row>
    <row r="10" spans="1:13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/>
      <c r="H10" s="7" t="s">
        <v>29</v>
      </c>
      <c r="I10" s="8"/>
      <c r="J10" s="26">
        <v>893808</v>
      </c>
      <c r="K10" s="6">
        <f>+SUM(Abril!J10+Marzo!J10+Febrero!J10+Enero!J10)</f>
        <v>288603</v>
      </c>
      <c r="L10" s="9" t="e">
        <f t="shared" ref="L10:L21" si="2">+K10/I10</f>
        <v>#DIV/0!</v>
      </c>
      <c r="M10" s="23">
        <f t="shared" si="1"/>
        <v>-288603</v>
      </c>
    </row>
    <row r="11" spans="1:13" ht="55.5" customHeight="1" x14ac:dyDescent="0.25">
      <c r="A11" s="187"/>
      <c r="B11" s="187"/>
      <c r="C11" s="190"/>
      <c r="D11" s="190"/>
      <c r="E11" s="16" t="s">
        <v>30</v>
      </c>
      <c r="F11" s="10" t="s">
        <v>31</v>
      </c>
      <c r="G11" s="8"/>
      <c r="H11" s="7" t="s">
        <v>29</v>
      </c>
      <c r="I11" s="8"/>
      <c r="J11" s="26">
        <v>1884</v>
      </c>
      <c r="K11" s="6">
        <f>+SUM(Abril!J11+Marzo!J11+Febrero!J11+Enero!J11)</f>
        <v>1</v>
      </c>
      <c r="L11" s="9" t="e">
        <f t="shared" si="2"/>
        <v>#DIV/0!</v>
      </c>
      <c r="M11" s="23">
        <f t="shared" si="1"/>
        <v>-1</v>
      </c>
    </row>
    <row r="12" spans="1:13" ht="78.75" x14ac:dyDescent="0.25">
      <c r="A12" s="187"/>
      <c r="B12" s="187"/>
      <c r="C12" s="190"/>
      <c r="D12" s="191"/>
      <c r="E12" s="16" t="s">
        <v>25</v>
      </c>
      <c r="F12" s="5" t="s">
        <v>32</v>
      </c>
      <c r="G12" s="8"/>
      <c r="H12" s="7" t="s">
        <v>21</v>
      </c>
      <c r="I12" s="8"/>
      <c r="J12" s="26">
        <v>1</v>
      </c>
      <c r="K12" s="6">
        <f>+SUM(Abril!J12+Marzo!J12+Febrero!J12+Enero!J12)</f>
        <v>1005</v>
      </c>
      <c r="L12" s="9" t="e">
        <f>+K12/I12</f>
        <v>#DIV/0!</v>
      </c>
      <c r="M12" s="23">
        <f t="shared" si="1"/>
        <v>-1005</v>
      </c>
    </row>
    <row r="13" spans="1:13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26">
        <v>1</v>
      </c>
      <c r="K13" s="6">
        <f>+SUM(Abril!J13+Marzo!J13+Febrero!J13+Enero!J13)</f>
        <v>2</v>
      </c>
      <c r="L13" s="9" t="e">
        <f t="shared" si="2"/>
        <v>#DIV/0!</v>
      </c>
      <c r="M13" s="23">
        <f t="shared" si="1"/>
        <v>-2</v>
      </c>
    </row>
    <row r="14" spans="1:13" ht="63" x14ac:dyDescent="0.25">
      <c r="A14" s="187"/>
      <c r="B14" s="187"/>
      <c r="C14" s="191"/>
      <c r="D14" s="191"/>
      <c r="E14" s="16" t="s">
        <v>36</v>
      </c>
      <c r="F14" s="13" t="s">
        <v>37</v>
      </c>
      <c r="G14" s="8"/>
      <c r="H14" s="7" t="s">
        <v>38</v>
      </c>
      <c r="I14" s="8"/>
      <c r="J14" s="26">
        <v>0</v>
      </c>
      <c r="K14" s="6">
        <f>+SUM(Abril!J14+Marzo!J14+Febrero!J14+Enero!J14)</f>
        <v>313</v>
      </c>
      <c r="L14" s="9" t="e">
        <f t="shared" si="2"/>
        <v>#DIV/0!</v>
      </c>
      <c r="M14" s="23">
        <f t="shared" si="1"/>
        <v>-313</v>
      </c>
    </row>
    <row r="15" spans="1:13" ht="94.5" x14ac:dyDescent="0.25">
      <c r="A15" s="188"/>
      <c r="B15" s="188"/>
      <c r="C15" s="19"/>
      <c r="D15" s="19" t="s">
        <v>18</v>
      </c>
      <c r="E15" s="16" t="s">
        <v>39</v>
      </c>
      <c r="F15" s="13" t="s">
        <v>40</v>
      </c>
      <c r="G15" s="8"/>
      <c r="H15" s="7" t="s">
        <v>41</v>
      </c>
      <c r="I15" s="8"/>
      <c r="J15" s="26">
        <v>0</v>
      </c>
      <c r="K15" s="6">
        <f>+SUM(Abril!J15+Marzo!J15+Febrero!J15+Enero!J15)</f>
        <v>15</v>
      </c>
      <c r="L15" s="9" t="e">
        <f t="shared" si="2"/>
        <v>#DIV/0!</v>
      </c>
      <c r="M15" s="23">
        <f t="shared" si="1"/>
        <v>-15</v>
      </c>
    </row>
    <row r="16" spans="1:13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/>
      <c r="H16" s="7" t="s">
        <v>29</v>
      </c>
      <c r="I16" s="8"/>
      <c r="J16" s="26">
        <v>506</v>
      </c>
      <c r="K16" s="6">
        <f>+SUM(Abril!J16+Marzo!J16+Febrero!J16+Enero!J16)</f>
        <v>0</v>
      </c>
      <c r="L16" s="9" t="e">
        <f t="shared" si="2"/>
        <v>#DIV/0!</v>
      </c>
      <c r="M16" s="23">
        <f t="shared" si="1"/>
        <v>0</v>
      </c>
    </row>
    <row r="17" spans="1:13" ht="56.25" customHeight="1" x14ac:dyDescent="0.25">
      <c r="A17" s="187"/>
      <c r="B17" s="187"/>
      <c r="C17" s="190"/>
      <c r="D17" s="190"/>
      <c r="E17" s="187"/>
      <c r="F17" s="14" t="s">
        <v>46</v>
      </c>
      <c r="G17" s="8"/>
      <c r="H17" s="7" t="s">
        <v>29</v>
      </c>
      <c r="I17" s="8"/>
      <c r="J17" s="26">
        <v>506</v>
      </c>
      <c r="K17" s="6">
        <f>+SUM(Abril!J17+Marzo!J17+Febrero!J17+Enero!J17)</f>
        <v>0</v>
      </c>
      <c r="L17" s="9" t="e">
        <f t="shared" si="2"/>
        <v>#DIV/0!</v>
      </c>
      <c r="M17" s="23">
        <f t="shared" si="1"/>
        <v>0</v>
      </c>
    </row>
    <row r="18" spans="1:13" ht="47.25" hidden="1" x14ac:dyDescent="0.25">
      <c r="A18" s="17"/>
      <c r="B18" s="188"/>
      <c r="C18" s="191"/>
      <c r="D18" s="19" t="s">
        <v>18</v>
      </c>
      <c r="E18" s="188"/>
      <c r="F18" s="14" t="s">
        <v>47</v>
      </c>
      <c r="G18" s="8"/>
      <c r="H18" s="7" t="s">
        <v>48</v>
      </c>
      <c r="I18" s="8"/>
      <c r="J18" s="8">
        <v>0</v>
      </c>
      <c r="K18" s="6">
        <f>+SUM(Abril!J18+Marzo!J18+Febrero!J18+Enero!J18)</f>
        <v>0</v>
      </c>
      <c r="L18" s="9">
        <v>0</v>
      </c>
      <c r="M18" s="23">
        <f t="shared" si="1"/>
        <v>0</v>
      </c>
    </row>
    <row r="19" spans="1:13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 t="s">
        <v>52</v>
      </c>
      <c r="I19" s="8"/>
      <c r="J19" s="15">
        <v>9</v>
      </c>
      <c r="K19" s="6">
        <f>+SUM(Abril!J19+7+8+Enero!J19)</f>
        <v>27</v>
      </c>
      <c r="L19" s="9" t="e">
        <f t="shared" si="2"/>
        <v>#DIV/0!</v>
      </c>
      <c r="M19" s="23">
        <f t="shared" si="1"/>
        <v>-27</v>
      </c>
    </row>
    <row r="20" spans="1:13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 t="s">
        <v>52</v>
      </c>
      <c r="I20" s="8"/>
      <c r="J20" s="15">
        <v>0</v>
      </c>
      <c r="K20" s="6">
        <f>+SUM(Abril!J20+Marzo!J20+Febrero!J20+Enero!J20)</f>
        <v>0</v>
      </c>
      <c r="L20" s="9" t="e">
        <f t="shared" si="2"/>
        <v>#DIV/0!</v>
      </c>
      <c r="M20" s="23">
        <f t="shared" si="1"/>
        <v>0</v>
      </c>
    </row>
    <row r="21" spans="1:13" ht="47.25" x14ac:dyDescent="0.25">
      <c r="A21" s="188"/>
      <c r="B21" s="188"/>
      <c r="C21" s="191"/>
      <c r="D21" s="191"/>
      <c r="E21" s="188"/>
      <c r="F21" s="14" t="s">
        <v>54</v>
      </c>
      <c r="G21" s="6"/>
      <c r="H21" s="7" t="s">
        <v>52</v>
      </c>
      <c r="I21" s="8"/>
      <c r="J21" s="15">
        <v>9</v>
      </c>
      <c r="K21" s="6">
        <f>+SUM(Abril!J21+7+8+Enero!J21)</f>
        <v>27</v>
      </c>
      <c r="L21" s="9" t="e">
        <f t="shared" si="2"/>
        <v>#DIV/0!</v>
      </c>
      <c r="M21" s="23">
        <f>+I21-K21</f>
        <v>-27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B9:B15"/>
    <mergeCell ref="C9:C14"/>
    <mergeCell ref="A9:A15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29"/>
  <sheetViews>
    <sheetView workbookViewId="0">
      <selection activeCell="F15" sqref="F15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3" ht="18" x14ac:dyDescent="0.25">
      <c r="A3" s="197" t="str">
        <f>+Marzo!A3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29" t="s">
        <v>61</v>
      </c>
      <c r="K3" s="230"/>
      <c r="L3" s="230"/>
      <c r="M3" s="230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6"/>
    </row>
    <row r="6" spans="1:13" ht="31.5" x14ac:dyDescent="0.25">
      <c r="A6" s="200"/>
      <c r="B6" s="193"/>
      <c r="C6" s="21" t="s">
        <v>7</v>
      </c>
      <c r="D6" s="21" t="s">
        <v>8</v>
      </c>
      <c r="E6" s="193"/>
      <c r="F6" s="3" t="s">
        <v>9</v>
      </c>
      <c r="G6" s="3" t="s">
        <v>10</v>
      </c>
      <c r="H6" s="4" t="s">
        <v>11</v>
      </c>
      <c r="I6" s="4" t="s">
        <v>12</v>
      </c>
      <c r="J6" s="4" t="s">
        <v>62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198">
        <v>1</v>
      </c>
      <c r="B7" s="198" t="s">
        <v>16</v>
      </c>
      <c r="C7" s="20" t="s">
        <v>17</v>
      </c>
      <c r="D7" s="20" t="s">
        <v>18</v>
      </c>
      <c r="E7" s="18" t="s">
        <v>19</v>
      </c>
      <c r="F7" s="5" t="s">
        <v>20</v>
      </c>
      <c r="G7" s="6"/>
      <c r="H7" s="7" t="s">
        <v>21</v>
      </c>
      <c r="I7" s="8"/>
      <c r="J7" s="6"/>
      <c r="K7" s="6">
        <f>+J7+Marzo!K7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188"/>
      <c r="B8" s="188"/>
      <c r="C8" s="20" t="s">
        <v>17</v>
      </c>
      <c r="D8" s="20" t="s">
        <v>18</v>
      </c>
      <c r="E8" s="18" t="s">
        <v>19</v>
      </c>
      <c r="F8" s="5" t="s">
        <v>22</v>
      </c>
      <c r="G8" s="6"/>
      <c r="H8" s="7" t="s">
        <v>21</v>
      </c>
      <c r="I8" s="8"/>
      <c r="J8" s="6"/>
      <c r="K8" s="6">
        <f>+J8+Marzo!K8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16" t="s">
        <v>25</v>
      </c>
      <c r="F9" s="5" t="s">
        <v>26</v>
      </c>
      <c r="G9" s="6"/>
      <c r="H9" s="7" t="s">
        <v>21</v>
      </c>
      <c r="I9" s="8"/>
      <c r="J9" s="6"/>
      <c r="K9" s="6">
        <f>+J9+Marzo!K9</f>
        <v>1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+J10+Marzo!K10</f>
        <v>288603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187"/>
      <c r="B11" s="187"/>
      <c r="C11" s="190"/>
      <c r="D11" s="190"/>
      <c r="E11" s="16" t="s">
        <v>30</v>
      </c>
      <c r="F11" s="10" t="s">
        <v>31</v>
      </c>
      <c r="G11" s="8"/>
      <c r="H11" s="7" t="s">
        <v>29</v>
      </c>
      <c r="I11" s="8"/>
      <c r="J11" s="6"/>
      <c r="K11" s="6">
        <f>+J11+Marzo!K11</f>
        <v>1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187"/>
      <c r="B12" s="187"/>
      <c r="C12" s="190"/>
      <c r="D12" s="191"/>
      <c r="E12" s="16" t="s">
        <v>25</v>
      </c>
      <c r="F12" s="5" t="s">
        <v>32</v>
      </c>
      <c r="G12" s="8"/>
      <c r="H12" s="7" t="s">
        <v>21</v>
      </c>
      <c r="I12" s="8"/>
      <c r="J12" s="6"/>
      <c r="K12" s="6">
        <f>+J12+Marzo!K12</f>
        <v>1005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24"/>
      <c r="K13" s="6">
        <f>+J13+Marzo!K13</f>
        <v>2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188"/>
      <c r="B14" s="187"/>
      <c r="C14" s="191"/>
      <c r="D14" s="191"/>
      <c r="E14" s="16" t="s">
        <v>36</v>
      </c>
      <c r="F14" s="13" t="s">
        <v>37</v>
      </c>
      <c r="G14" s="8"/>
      <c r="H14" s="7" t="s">
        <v>38</v>
      </c>
      <c r="I14" s="8"/>
      <c r="J14" s="6"/>
      <c r="K14" s="6">
        <f>+J14+Marzo!K14</f>
        <v>313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17"/>
      <c r="B15" s="188"/>
      <c r="C15" s="19"/>
      <c r="D15" s="19" t="s">
        <v>18</v>
      </c>
      <c r="E15" s="16" t="s">
        <v>39</v>
      </c>
      <c r="F15" s="13" t="s">
        <v>40</v>
      </c>
      <c r="G15" s="8"/>
      <c r="H15" s="7" t="s">
        <v>41</v>
      </c>
      <c r="I15" s="8"/>
      <c r="J15" s="6"/>
      <c r="K15" s="6">
        <f>+J15+Marzo!K15</f>
        <v>15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/>
      <c r="H16" s="7" t="s">
        <v>29</v>
      </c>
      <c r="I16" s="8"/>
      <c r="J16" s="6"/>
      <c r="K16" s="6">
        <f>+J16+Marzo!K16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87"/>
      <c r="B17" s="187"/>
      <c r="C17" s="190"/>
      <c r="D17" s="190"/>
      <c r="E17" s="187"/>
      <c r="F17" s="14" t="s">
        <v>46</v>
      </c>
      <c r="G17" s="8"/>
      <c r="H17" s="7" t="s">
        <v>29</v>
      </c>
      <c r="I17" s="8"/>
      <c r="J17" s="6"/>
      <c r="K17" s="6">
        <f>+J17+Marzo!K17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17"/>
      <c r="B18" s="188"/>
      <c r="C18" s="191"/>
      <c r="D18" s="19" t="s">
        <v>18</v>
      </c>
      <c r="E18" s="188"/>
      <c r="F18" s="14" t="s">
        <v>47</v>
      </c>
      <c r="G18" s="8"/>
      <c r="H18" s="7" t="s">
        <v>48</v>
      </c>
      <c r="I18" s="8"/>
      <c r="J18" s="6"/>
      <c r="K18" s="6">
        <f>+J18+Marzo!K18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 t="s">
        <v>52</v>
      </c>
      <c r="I19" s="6"/>
      <c r="J19" s="6"/>
      <c r="K19" s="6">
        <f>+J19+Marzo!K19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 t="s">
        <v>52</v>
      </c>
      <c r="I20" s="6"/>
      <c r="J20" s="6"/>
      <c r="K20" s="6">
        <f>+J20+Marzo!K20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88"/>
      <c r="B21" s="188"/>
      <c r="C21" s="191"/>
      <c r="D21" s="191"/>
      <c r="E21" s="188"/>
      <c r="F21" s="14" t="s">
        <v>54</v>
      </c>
      <c r="G21" s="6"/>
      <c r="H21" s="7" t="s">
        <v>52</v>
      </c>
      <c r="I21" s="6"/>
      <c r="J21" s="6"/>
      <c r="K21" s="6">
        <f>+J21+Marzo!K21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  <ignoredErrors>
    <ignoredError sqref="D7:D21 A7:C2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23"/>
  <sheetViews>
    <sheetView workbookViewId="0">
      <selection activeCell="A7" sqref="A7:A8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3" ht="18" x14ac:dyDescent="0.25">
      <c r="A3" s="197" t="str">
        <f>+Enero!A3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29" t="s">
        <v>59</v>
      </c>
      <c r="K3" s="230"/>
      <c r="L3" s="230"/>
      <c r="M3" s="230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6"/>
    </row>
    <row r="6" spans="1:13" ht="31.5" x14ac:dyDescent="0.25">
      <c r="A6" s="200"/>
      <c r="B6" s="193"/>
      <c r="C6" s="32" t="s">
        <v>7</v>
      </c>
      <c r="D6" s="32" t="s">
        <v>8</v>
      </c>
      <c r="E6" s="193"/>
      <c r="F6" s="3" t="s">
        <v>9</v>
      </c>
      <c r="G6" s="3" t="s">
        <v>10</v>
      </c>
      <c r="H6" s="4" t="s">
        <v>11</v>
      </c>
      <c r="I6" s="4" t="s">
        <v>12</v>
      </c>
      <c r="J6" s="4" t="s">
        <v>60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198">
        <v>1</v>
      </c>
      <c r="B7" s="198" t="s">
        <v>16</v>
      </c>
      <c r="C7" s="31" t="s">
        <v>17</v>
      </c>
      <c r="D7" s="31" t="s">
        <v>18</v>
      </c>
      <c r="E7" s="33" t="s">
        <v>19</v>
      </c>
      <c r="F7" s="5" t="s">
        <v>20</v>
      </c>
      <c r="G7" s="6"/>
      <c r="H7" s="7" t="s">
        <v>21</v>
      </c>
      <c r="I7" s="8"/>
      <c r="J7" s="8"/>
      <c r="K7" s="8">
        <f>+J7+Febrero!K7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188"/>
      <c r="B8" s="188"/>
      <c r="C8" s="31" t="s">
        <v>17</v>
      </c>
      <c r="D8" s="31" t="s">
        <v>18</v>
      </c>
      <c r="E8" s="33" t="s">
        <v>19</v>
      </c>
      <c r="F8" s="5" t="s">
        <v>22</v>
      </c>
      <c r="G8" s="6"/>
      <c r="H8" s="7" t="s">
        <v>21</v>
      </c>
      <c r="I8" s="8"/>
      <c r="J8" s="8"/>
      <c r="K8" s="8">
        <f>+J8+Febrero!K8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34" t="s">
        <v>25</v>
      </c>
      <c r="F9" s="5" t="s">
        <v>26</v>
      </c>
      <c r="G9" s="6"/>
      <c r="H9" s="7" t="s">
        <v>21</v>
      </c>
      <c r="I9" s="8"/>
      <c r="J9" s="8"/>
      <c r="K9" s="8">
        <f>+J9+Febrero!K9</f>
        <v>1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6"/>
      <c r="H10" s="7" t="s">
        <v>29</v>
      </c>
      <c r="I10" s="8"/>
      <c r="J10" s="6"/>
      <c r="K10" s="8">
        <f>+J10+Febrero!K10</f>
        <v>288603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187"/>
      <c r="B11" s="187"/>
      <c r="C11" s="190"/>
      <c r="D11" s="190"/>
      <c r="E11" s="34" t="s">
        <v>30</v>
      </c>
      <c r="F11" s="10" t="s">
        <v>31</v>
      </c>
      <c r="G11" s="6"/>
      <c r="H11" s="7" t="s">
        <v>29</v>
      </c>
      <c r="I11" s="8"/>
      <c r="J11" s="12"/>
      <c r="K11" s="8">
        <f>+J11+Febrero!K11</f>
        <v>1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187"/>
      <c r="B12" s="187"/>
      <c r="C12" s="190"/>
      <c r="D12" s="191"/>
      <c r="E12" s="34" t="s">
        <v>25</v>
      </c>
      <c r="F12" s="5" t="s">
        <v>32</v>
      </c>
      <c r="G12" s="6"/>
      <c r="H12" s="7" t="s">
        <v>21</v>
      </c>
      <c r="I12" s="8"/>
      <c r="J12" s="8"/>
      <c r="K12" s="8">
        <f>+J12+Febrero!K12</f>
        <v>1005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6"/>
      <c r="H13" s="7" t="s">
        <v>35</v>
      </c>
      <c r="I13" s="8"/>
      <c r="J13" s="12"/>
      <c r="K13" s="8">
        <f>+J13+Febrero!K13</f>
        <v>2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188"/>
      <c r="B14" s="187"/>
      <c r="C14" s="191"/>
      <c r="D14" s="191"/>
      <c r="E14" s="34" t="s">
        <v>36</v>
      </c>
      <c r="F14" s="13" t="s">
        <v>37</v>
      </c>
      <c r="G14" s="6"/>
      <c r="H14" s="7" t="s">
        <v>38</v>
      </c>
      <c r="I14" s="8"/>
      <c r="J14" s="12"/>
      <c r="K14" s="8">
        <f>+J14+Febrero!K14</f>
        <v>313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35"/>
      <c r="B15" s="188"/>
      <c r="C15" s="30"/>
      <c r="D15" s="30" t="s">
        <v>18</v>
      </c>
      <c r="E15" s="34" t="s">
        <v>39</v>
      </c>
      <c r="F15" s="13" t="s">
        <v>40</v>
      </c>
      <c r="G15" s="6"/>
      <c r="H15" s="7" t="s">
        <v>41</v>
      </c>
      <c r="I15" s="8"/>
      <c r="J15" s="12"/>
      <c r="K15" s="8">
        <f>+J15+Febrero!K15</f>
        <v>15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6"/>
      <c r="H16" s="7" t="s">
        <v>29</v>
      </c>
      <c r="I16" s="8"/>
      <c r="J16" s="8"/>
      <c r="K16" s="8">
        <f>+J16+Febrero!K16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87"/>
      <c r="B17" s="187"/>
      <c r="C17" s="190"/>
      <c r="D17" s="190"/>
      <c r="E17" s="187"/>
      <c r="F17" s="14" t="s">
        <v>46</v>
      </c>
      <c r="G17" s="6"/>
      <c r="H17" s="7" t="s">
        <v>29</v>
      </c>
      <c r="I17" s="8"/>
      <c r="J17" s="8"/>
      <c r="K17" s="8">
        <f>+J17+Febrero!K17</f>
        <v>0</v>
      </c>
      <c r="L17" s="9" t="e">
        <f t="shared" si="2"/>
        <v>#DIV/0!</v>
      </c>
      <c r="M17" s="9" t="e">
        <f t="shared" si="1"/>
        <v>#DIV/0!</v>
      </c>
    </row>
    <row r="18" spans="1:13" ht="47.25" hidden="1" x14ac:dyDescent="0.25">
      <c r="A18" s="35"/>
      <c r="B18" s="188"/>
      <c r="C18" s="191"/>
      <c r="D18" s="30" t="s">
        <v>18</v>
      </c>
      <c r="E18" s="188"/>
      <c r="F18" s="14" t="s">
        <v>47</v>
      </c>
      <c r="G18" s="6"/>
      <c r="H18" s="7" t="s">
        <v>48</v>
      </c>
      <c r="I18" s="8"/>
      <c r="J18" s="8"/>
      <c r="K18" s="8">
        <f>+J18+Febrero!K18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 t="s">
        <v>52</v>
      </c>
      <c r="I19" s="8"/>
      <c r="J19" s="15"/>
      <c r="K19" s="8">
        <v>15</v>
      </c>
      <c r="L19" s="9" t="e">
        <f t="shared" si="2"/>
        <v>#DIV/0!</v>
      </c>
      <c r="M19" s="9" t="e">
        <f t="shared" si="1"/>
        <v>#DIV/0!</v>
      </c>
    </row>
    <row r="20" spans="1:13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 t="s">
        <v>52</v>
      </c>
      <c r="I20" s="8"/>
      <c r="J20" s="15"/>
      <c r="K20" s="8">
        <f>+J20+Febrero!K20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88"/>
      <c r="B21" s="188"/>
      <c r="C21" s="191"/>
      <c r="D21" s="191"/>
      <c r="E21" s="188"/>
      <c r="F21" s="14" t="s">
        <v>54</v>
      </c>
      <c r="G21" s="6"/>
      <c r="H21" s="7" t="s">
        <v>52</v>
      </c>
      <c r="I21" s="8"/>
      <c r="J21" s="15"/>
      <c r="K21" s="8">
        <v>15</v>
      </c>
      <c r="L21" s="9" t="e">
        <f t="shared" si="2"/>
        <v>#DIV/0!</v>
      </c>
      <c r="M21" s="9" t="e">
        <f t="shared" si="1"/>
        <v>#DIV/0!</v>
      </c>
    </row>
    <row r="22" spans="1:13" ht="15.75" x14ac:dyDescent="0.25">
      <c r="K22" s="8"/>
    </row>
    <row r="23" spans="1:13" ht="15.75" x14ac:dyDescent="0.25">
      <c r="K23" s="8"/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21"/>
  <sheetViews>
    <sheetView topLeftCell="A3" workbookViewId="0">
      <selection activeCell="A7" sqref="A7:A8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4" ht="18" x14ac:dyDescent="0.25">
      <c r="A3" s="197" t="str">
        <f>+Enero!A3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29" t="s">
        <v>57</v>
      </c>
      <c r="K3" s="230"/>
      <c r="L3" s="230"/>
      <c r="M3" s="230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6"/>
    </row>
    <row r="6" spans="1:14" ht="31.5" x14ac:dyDescent="0.25">
      <c r="A6" s="200"/>
      <c r="B6" s="193"/>
      <c r="C6" s="32" t="s">
        <v>7</v>
      </c>
      <c r="D6" s="32" t="s">
        <v>8</v>
      </c>
      <c r="E6" s="193"/>
      <c r="F6" s="3" t="s">
        <v>9</v>
      </c>
      <c r="G6" s="3" t="s">
        <v>10</v>
      </c>
      <c r="H6" s="4" t="s">
        <v>11</v>
      </c>
      <c r="I6" s="4" t="s">
        <v>12</v>
      </c>
      <c r="J6" s="4" t="s">
        <v>58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198">
        <v>1</v>
      </c>
      <c r="B7" s="198" t="s">
        <v>16</v>
      </c>
      <c r="C7" s="31" t="s">
        <v>17</v>
      </c>
      <c r="D7" s="31" t="s">
        <v>18</v>
      </c>
      <c r="E7" s="33" t="s">
        <v>19</v>
      </c>
      <c r="F7" s="5" t="s">
        <v>20</v>
      </c>
      <c r="G7" s="6"/>
      <c r="H7" s="7" t="s">
        <v>21</v>
      </c>
      <c r="I7" s="8"/>
      <c r="J7" s="8"/>
      <c r="K7" s="8">
        <f>+J7+Enero!K7</f>
        <v>1</v>
      </c>
      <c r="L7" s="9" t="e">
        <f t="shared" ref="L7:L8" si="0">+K7/I7</f>
        <v>#DIV/0!</v>
      </c>
      <c r="M7" s="9" t="e">
        <f>(1-L7)</f>
        <v>#DIV/0!</v>
      </c>
    </row>
    <row r="8" spans="1:14" ht="21" customHeight="1" x14ac:dyDescent="0.25">
      <c r="A8" s="188"/>
      <c r="B8" s="188"/>
      <c r="C8" s="31" t="s">
        <v>17</v>
      </c>
      <c r="D8" s="31" t="s">
        <v>18</v>
      </c>
      <c r="E8" s="33" t="s">
        <v>19</v>
      </c>
      <c r="F8" s="5" t="s">
        <v>22</v>
      </c>
      <c r="G8" s="6"/>
      <c r="H8" s="7" t="s">
        <v>21</v>
      </c>
      <c r="I8" s="8"/>
      <c r="J8" s="8"/>
      <c r="K8" s="8">
        <f>+J8+Enero!K8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4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34" t="s">
        <v>25</v>
      </c>
      <c r="F9" s="5" t="s">
        <v>26</v>
      </c>
      <c r="G9" s="6"/>
      <c r="H9" s="7" t="s">
        <v>21</v>
      </c>
      <c r="I9" s="8"/>
      <c r="J9" s="8"/>
      <c r="K9" s="8">
        <f>+J9+Enero!K9</f>
        <v>1</v>
      </c>
      <c r="L9" s="9" t="e">
        <f>+K9/I9</f>
        <v>#DIV/0!</v>
      </c>
      <c r="M9" s="9" t="e">
        <f t="shared" si="1"/>
        <v>#DIV/0!</v>
      </c>
    </row>
    <row r="10" spans="1:14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/>
      <c r="H10" s="7" t="s">
        <v>29</v>
      </c>
      <c r="I10" s="11"/>
      <c r="J10" s="8"/>
      <c r="K10" s="8">
        <f>+J10+Enero!K10</f>
        <v>288603</v>
      </c>
      <c r="L10" s="9" t="e">
        <f t="shared" ref="L10:L21" si="2">+K10/I10</f>
        <v>#DIV/0!</v>
      </c>
      <c r="M10" s="9" t="e">
        <f t="shared" si="1"/>
        <v>#DIV/0!</v>
      </c>
    </row>
    <row r="11" spans="1:14" ht="55.5" customHeight="1" x14ac:dyDescent="0.25">
      <c r="A11" s="187"/>
      <c r="B11" s="187"/>
      <c r="C11" s="190"/>
      <c r="D11" s="190"/>
      <c r="E11" s="34" t="s">
        <v>30</v>
      </c>
      <c r="F11" s="10" t="s">
        <v>31</v>
      </c>
      <c r="G11" s="8"/>
      <c r="H11" s="7" t="s">
        <v>29</v>
      </c>
      <c r="I11" s="8"/>
      <c r="J11" s="12"/>
      <c r="K11" s="8">
        <f>+J11+Enero!K11</f>
        <v>1</v>
      </c>
      <c r="L11" s="9" t="e">
        <f t="shared" si="2"/>
        <v>#DIV/0!</v>
      </c>
      <c r="M11" s="9" t="e">
        <f t="shared" si="1"/>
        <v>#DIV/0!</v>
      </c>
    </row>
    <row r="12" spans="1:14" ht="78.75" x14ac:dyDescent="0.25">
      <c r="A12" s="187"/>
      <c r="B12" s="187"/>
      <c r="C12" s="190"/>
      <c r="D12" s="191"/>
      <c r="E12" s="34" t="s">
        <v>25</v>
      </c>
      <c r="F12" s="5" t="s">
        <v>32</v>
      </c>
      <c r="G12" s="8"/>
      <c r="H12" s="7" t="s">
        <v>21</v>
      </c>
      <c r="I12" s="8"/>
      <c r="J12" s="8"/>
      <c r="K12" s="8">
        <f>+J12+Enero!K12</f>
        <v>1005</v>
      </c>
      <c r="L12" s="9" t="e">
        <f>+K12/I12</f>
        <v>#DIV/0!</v>
      </c>
      <c r="M12" s="9" t="e">
        <f t="shared" si="1"/>
        <v>#DIV/0!</v>
      </c>
      <c r="N12" t="s">
        <v>74</v>
      </c>
    </row>
    <row r="13" spans="1:14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12"/>
      <c r="K13" s="8">
        <f>+J13+Enero!K13</f>
        <v>2</v>
      </c>
      <c r="L13" s="9" t="e">
        <f t="shared" si="2"/>
        <v>#DIV/0!</v>
      </c>
      <c r="M13" s="9" t="e">
        <f t="shared" si="1"/>
        <v>#DIV/0!</v>
      </c>
    </row>
    <row r="14" spans="1:14" ht="63" x14ac:dyDescent="0.25">
      <c r="A14" s="188"/>
      <c r="B14" s="187"/>
      <c r="C14" s="191"/>
      <c r="D14" s="191"/>
      <c r="E14" s="34" t="s">
        <v>36</v>
      </c>
      <c r="F14" s="13" t="s">
        <v>37</v>
      </c>
      <c r="G14" s="8"/>
      <c r="H14" s="7" t="s">
        <v>38</v>
      </c>
      <c r="I14" s="8"/>
      <c r="J14" s="12"/>
      <c r="K14" s="8">
        <f>+J14+Enero!K14</f>
        <v>313</v>
      </c>
      <c r="L14" s="9" t="e">
        <f t="shared" si="2"/>
        <v>#DIV/0!</v>
      </c>
      <c r="M14" s="9" t="e">
        <f t="shared" si="1"/>
        <v>#DIV/0!</v>
      </c>
    </row>
    <row r="15" spans="1:14" ht="94.5" x14ac:dyDescent="0.25">
      <c r="A15" s="35"/>
      <c r="B15" s="188"/>
      <c r="C15" s="30"/>
      <c r="D15" s="30" t="s">
        <v>18</v>
      </c>
      <c r="E15" s="34" t="s">
        <v>39</v>
      </c>
      <c r="F15" s="13" t="s">
        <v>40</v>
      </c>
      <c r="G15" s="8"/>
      <c r="H15" s="7" t="s">
        <v>41</v>
      </c>
      <c r="I15" s="8"/>
      <c r="J15" s="12"/>
      <c r="K15" s="8">
        <f>+J15+Enero!K15</f>
        <v>15</v>
      </c>
      <c r="L15" s="9" t="e">
        <f t="shared" si="2"/>
        <v>#DIV/0!</v>
      </c>
      <c r="M15" s="9" t="e">
        <f t="shared" si="1"/>
        <v>#DIV/0!</v>
      </c>
    </row>
    <row r="16" spans="1:14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/>
      <c r="H16" s="7" t="s">
        <v>29</v>
      </c>
      <c r="I16" s="8"/>
      <c r="J16" s="8"/>
      <c r="K16" s="8">
        <f>+J16+Enero!K16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87"/>
      <c r="B17" s="187"/>
      <c r="C17" s="190"/>
      <c r="D17" s="190"/>
      <c r="E17" s="187"/>
      <c r="F17" s="14" t="s">
        <v>46</v>
      </c>
      <c r="G17" s="8"/>
      <c r="H17" s="7" t="s">
        <v>29</v>
      </c>
      <c r="I17" s="8"/>
      <c r="J17" s="8"/>
      <c r="K17" s="8">
        <f>+J17+Enero!K17</f>
        <v>0</v>
      </c>
      <c r="L17" s="9" t="e">
        <f t="shared" si="2"/>
        <v>#DIV/0!</v>
      </c>
      <c r="M17" s="9" t="e">
        <f t="shared" si="1"/>
        <v>#DIV/0!</v>
      </c>
    </row>
    <row r="18" spans="1:13" ht="47.25" hidden="1" x14ac:dyDescent="0.25">
      <c r="A18" s="35"/>
      <c r="B18" s="188"/>
      <c r="C18" s="191"/>
      <c r="D18" s="30" t="s">
        <v>18</v>
      </c>
      <c r="E18" s="188"/>
      <c r="F18" s="14" t="s">
        <v>47</v>
      </c>
      <c r="G18" s="8"/>
      <c r="H18" s="7" t="s">
        <v>48</v>
      </c>
      <c r="I18" s="8"/>
      <c r="J18" s="8"/>
      <c r="K18" s="8">
        <f>+J18+Enero!K18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 t="s">
        <v>52</v>
      </c>
      <c r="I19" s="6"/>
      <c r="J19" s="12"/>
      <c r="K19" s="8">
        <f>+J19+Enero!K19</f>
        <v>12</v>
      </c>
      <c r="L19" s="9" t="e">
        <f t="shared" si="2"/>
        <v>#DIV/0!</v>
      </c>
      <c r="M19" s="9" t="e">
        <f t="shared" si="1"/>
        <v>#DIV/0!</v>
      </c>
    </row>
    <row r="20" spans="1:13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 t="s">
        <v>52</v>
      </c>
      <c r="I20" s="6"/>
      <c r="J20" s="12"/>
      <c r="K20" s="8">
        <f>+J20+Enero!K20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88"/>
      <c r="B21" s="188"/>
      <c r="C21" s="191"/>
      <c r="D21" s="191"/>
      <c r="E21" s="188"/>
      <c r="F21" s="14" t="s">
        <v>54</v>
      </c>
      <c r="G21" s="6"/>
      <c r="H21" s="7" t="s">
        <v>52</v>
      </c>
      <c r="I21" s="6"/>
      <c r="J21" s="12"/>
      <c r="K21" s="8">
        <f>+J21+Enero!K21</f>
        <v>12</v>
      </c>
      <c r="L21" s="9" t="e">
        <f t="shared" si="2"/>
        <v>#DIV/0!</v>
      </c>
      <c r="M21" s="9" t="e">
        <f t="shared" si="1"/>
        <v>#DIV/0!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O44"/>
  <sheetViews>
    <sheetView tabSelected="1" view="pageBreakPreview" zoomScale="60" zoomScaleNormal="55" workbookViewId="0">
      <selection activeCell="F10" sqref="F1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5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5" ht="18" x14ac:dyDescent="0.25">
      <c r="A3" s="197" t="s">
        <v>119</v>
      </c>
      <c r="B3" s="197"/>
      <c r="C3" s="197"/>
      <c r="D3" s="197"/>
      <c r="E3" s="197"/>
      <c r="F3" s="197"/>
      <c r="G3" s="197"/>
      <c r="H3" s="197"/>
      <c r="I3" s="197"/>
      <c r="J3" s="229" t="s">
        <v>55</v>
      </c>
      <c r="K3" s="230"/>
      <c r="L3" s="230"/>
      <c r="M3" s="230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212" t="s">
        <v>2</v>
      </c>
      <c r="B5" s="214" t="s">
        <v>3</v>
      </c>
      <c r="C5" s="216" t="s">
        <v>4</v>
      </c>
      <c r="D5" s="217"/>
      <c r="E5" s="214" t="s">
        <v>5</v>
      </c>
      <c r="F5" s="218" t="s">
        <v>6</v>
      </c>
      <c r="G5" s="219"/>
      <c r="H5" s="219"/>
      <c r="I5" s="219"/>
      <c r="J5" s="219"/>
      <c r="K5" s="219"/>
      <c r="L5" s="219"/>
      <c r="M5" s="220"/>
    </row>
    <row r="6" spans="1:15" ht="31.5" x14ac:dyDescent="0.25">
      <c r="A6" s="213"/>
      <c r="B6" s="215"/>
      <c r="C6" s="176" t="s">
        <v>7</v>
      </c>
      <c r="D6" s="176" t="s">
        <v>8</v>
      </c>
      <c r="E6" s="215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56</v>
      </c>
      <c r="K6" s="83" t="s">
        <v>13</v>
      </c>
      <c r="L6" s="83" t="s">
        <v>14</v>
      </c>
      <c r="M6" s="83" t="s">
        <v>15</v>
      </c>
    </row>
    <row r="7" spans="1:15" ht="25.5" customHeight="1" x14ac:dyDescent="0.25">
      <c r="A7" s="221">
        <v>1</v>
      </c>
      <c r="B7" s="221" t="s">
        <v>16</v>
      </c>
      <c r="C7" s="175" t="s">
        <v>17</v>
      </c>
      <c r="D7" s="175" t="s">
        <v>18</v>
      </c>
      <c r="E7" s="173" t="s">
        <v>19</v>
      </c>
      <c r="F7" s="86" t="s">
        <v>20</v>
      </c>
      <c r="G7" s="185">
        <f>+G8</f>
        <v>12</v>
      </c>
      <c r="H7" s="178" t="s">
        <v>21</v>
      </c>
      <c r="I7" s="177"/>
      <c r="J7" s="177">
        <v>1</v>
      </c>
      <c r="K7" s="177">
        <f>+J7</f>
        <v>1</v>
      </c>
      <c r="L7" s="179">
        <f>+K7/G7</f>
        <v>8.3333333333333329E-2</v>
      </c>
      <c r="M7" s="179">
        <f>(1-L7)</f>
        <v>0.91666666666666663</v>
      </c>
      <c r="N7" s="25"/>
      <c r="O7" s="25"/>
    </row>
    <row r="8" spans="1:15" ht="21" customHeight="1" x14ac:dyDescent="0.25">
      <c r="A8" s="205"/>
      <c r="B8" s="205"/>
      <c r="C8" s="175" t="s">
        <v>17</v>
      </c>
      <c r="D8" s="175" t="s">
        <v>18</v>
      </c>
      <c r="E8" s="173" t="s">
        <v>19</v>
      </c>
      <c r="F8" s="86" t="s">
        <v>22</v>
      </c>
      <c r="G8" s="185">
        <v>12</v>
      </c>
      <c r="H8" s="178" t="s">
        <v>21</v>
      </c>
      <c r="I8" s="177"/>
      <c r="J8" s="177">
        <v>1</v>
      </c>
      <c r="K8" s="177">
        <f t="shared" ref="K8:K21" si="0">+J8</f>
        <v>1</v>
      </c>
      <c r="L8" s="179">
        <f t="shared" ref="L8:L21" si="1">+K8/G8</f>
        <v>8.3333333333333329E-2</v>
      </c>
      <c r="M8" s="179">
        <f t="shared" ref="M8:M21" si="2">(1-L8)</f>
        <v>0.91666666666666663</v>
      </c>
      <c r="N8" s="25"/>
      <c r="O8" s="25"/>
    </row>
    <row r="9" spans="1:15" ht="50.25" customHeight="1" x14ac:dyDescent="0.25">
      <c r="A9" s="203">
        <v>2</v>
      </c>
      <c r="B9" s="203" t="s">
        <v>23</v>
      </c>
      <c r="C9" s="206" t="s">
        <v>24</v>
      </c>
      <c r="D9" s="206" t="s">
        <v>18</v>
      </c>
      <c r="E9" s="171" t="s">
        <v>25</v>
      </c>
      <c r="F9" s="86" t="s">
        <v>26</v>
      </c>
      <c r="G9" s="184">
        <f>+G11</f>
        <v>12</v>
      </c>
      <c r="H9" s="178" t="s">
        <v>21</v>
      </c>
      <c r="I9" s="177"/>
      <c r="J9" s="177">
        <v>1</v>
      </c>
      <c r="K9" s="177">
        <f t="shared" si="0"/>
        <v>1</v>
      </c>
      <c r="L9" s="179">
        <f t="shared" si="1"/>
        <v>8.3333333333333329E-2</v>
      </c>
      <c r="M9" s="179">
        <f t="shared" si="2"/>
        <v>0.91666666666666663</v>
      </c>
      <c r="N9" s="25"/>
      <c r="O9" s="25"/>
    </row>
    <row r="10" spans="1:15" ht="57" customHeight="1" x14ac:dyDescent="0.25">
      <c r="A10" s="204"/>
      <c r="B10" s="204"/>
      <c r="C10" s="207"/>
      <c r="D10" s="207"/>
      <c r="E10" s="88" t="s">
        <v>27</v>
      </c>
      <c r="F10" s="92" t="s">
        <v>28</v>
      </c>
      <c r="G10" s="183">
        <v>5569759.7999999998</v>
      </c>
      <c r="H10" s="178" t="s">
        <v>29</v>
      </c>
      <c r="I10" s="183"/>
      <c r="J10" s="180">
        <v>288603</v>
      </c>
      <c r="K10" s="177">
        <f t="shared" si="0"/>
        <v>288603</v>
      </c>
      <c r="L10" s="179">
        <f t="shared" si="1"/>
        <v>5.1816058566834425E-2</v>
      </c>
      <c r="M10" s="179">
        <f t="shared" si="2"/>
        <v>0.94818394143316553</v>
      </c>
      <c r="N10" s="25"/>
      <c r="O10" s="25"/>
    </row>
    <row r="11" spans="1:15" ht="55.5" customHeight="1" x14ac:dyDescent="0.25">
      <c r="A11" s="204"/>
      <c r="B11" s="204"/>
      <c r="C11" s="207"/>
      <c r="D11" s="207"/>
      <c r="E11" s="171" t="s">
        <v>30</v>
      </c>
      <c r="F11" s="92" t="s">
        <v>31</v>
      </c>
      <c r="G11" s="177">
        <v>12</v>
      </c>
      <c r="H11" s="178" t="s">
        <v>29</v>
      </c>
      <c r="I11" s="177"/>
      <c r="J11" s="182">
        <v>1</v>
      </c>
      <c r="K11" s="177">
        <f t="shared" si="0"/>
        <v>1</v>
      </c>
      <c r="L11" s="179">
        <f t="shared" si="1"/>
        <v>8.3333333333333329E-2</v>
      </c>
      <c r="M11" s="179">
        <f t="shared" si="2"/>
        <v>0.91666666666666663</v>
      </c>
      <c r="N11" s="25"/>
      <c r="O11" s="25"/>
    </row>
    <row r="12" spans="1:15" ht="63" x14ac:dyDescent="0.25">
      <c r="A12" s="204"/>
      <c r="B12" s="204"/>
      <c r="C12" s="207"/>
      <c r="D12" s="208"/>
      <c r="E12" s="171" t="s">
        <v>25</v>
      </c>
      <c r="F12" s="86" t="s">
        <v>32</v>
      </c>
      <c r="G12" s="177">
        <v>57500</v>
      </c>
      <c r="H12" s="178" t="s">
        <v>21</v>
      </c>
      <c r="I12" s="177"/>
      <c r="J12" s="177">
        <v>1005</v>
      </c>
      <c r="K12" s="177">
        <f t="shared" si="0"/>
        <v>1005</v>
      </c>
      <c r="L12" s="179">
        <f t="shared" si="1"/>
        <v>1.7478260869565217E-2</v>
      </c>
      <c r="M12" s="179">
        <f t="shared" si="2"/>
        <v>0.98252173913043483</v>
      </c>
      <c r="N12" s="25"/>
      <c r="O12" s="25"/>
    </row>
    <row r="13" spans="1:15" ht="31.5" x14ac:dyDescent="0.25">
      <c r="A13" s="204"/>
      <c r="B13" s="204"/>
      <c r="C13" s="207"/>
      <c r="D13" s="206" t="s">
        <v>18</v>
      </c>
      <c r="E13" s="88" t="s">
        <v>33</v>
      </c>
      <c r="F13" s="86" t="s">
        <v>34</v>
      </c>
      <c r="G13" s="177">
        <v>65</v>
      </c>
      <c r="H13" s="178" t="s">
        <v>35</v>
      </c>
      <c r="I13" s="177"/>
      <c r="J13" s="182">
        <v>2</v>
      </c>
      <c r="K13" s="177">
        <f t="shared" si="0"/>
        <v>2</v>
      </c>
      <c r="L13" s="179">
        <f t="shared" si="1"/>
        <v>3.0769230769230771E-2</v>
      </c>
      <c r="M13" s="179">
        <f t="shared" si="2"/>
        <v>0.96923076923076923</v>
      </c>
      <c r="N13" s="25"/>
      <c r="O13" s="25"/>
    </row>
    <row r="14" spans="1:15" ht="47.25" x14ac:dyDescent="0.25">
      <c r="A14" s="205"/>
      <c r="B14" s="204"/>
      <c r="C14" s="208"/>
      <c r="D14" s="208"/>
      <c r="E14" s="171" t="s">
        <v>36</v>
      </c>
      <c r="F14" s="95" t="s">
        <v>37</v>
      </c>
      <c r="G14" s="177">
        <v>55000</v>
      </c>
      <c r="H14" s="178" t="s">
        <v>38</v>
      </c>
      <c r="I14" s="177"/>
      <c r="J14" s="182">
        <v>313</v>
      </c>
      <c r="K14" s="177">
        <f t="shared" si="0"/>
        <v>313</v>
      </c>
      <c r="L14" s="179">
        <f t="shared" si="1"/>
        <v>5.6909090909090911E-3</v>
      </c>
      <c r="M14" s="179">
        <f t="shared" si="2"/>
        <v>0.99430909090909092</v>
      </c>
      <c r="N14" s="25"/>
      <c r="O14" s="25"/>
    </row>
    <row r="15" spans="1:15" ht="78.75" x14ac:dyDescent="0.25">
      <c r="A15" s="172"/>
      <c r="B15" s="205"/>
      <c r="C15" s="174"/>
      <c r="D15" s="174" t="s">
        <v>18</v>
      </c>
      <c r="E15" s="171" t="s">
        <v>39</v>
      </c>
      <c r="F15" s="95" t="s">
        <v>40</v>
      </c>
      <c r="G15" s="177">
        <v>500</v>
      </c>
      <c r="H15" s="178" t="s">
        <v>41</v>
      </c>
      <c r="I15" s="177"/>
      <c r="J15" s="182">
        <v>15</v>
      </c>
      <c r="K15" s="177">
        <f t="shared" si="0"/>
        <v>15</v>
      </c>
      <c r="L15" s="179">
        <f t="shared" si="1"/>
        <v>0.03</v>
      </c>
      <c r="M15" s="179">
        <f t="shared" si="2"/>
        <v>0.97</v>
      </c>
      <c r="N15" s="25"/>
      <c r="O15" s="25"/>
    </row>
    <row r="16" spans="1:15" ht="56.25" customHeight="1" x14ac:dyDescent="0.25">
      <c r="A16" s="203">
        <v>4</v>
      </c>
      <c r="B16" s="203" t="s">
        <v>42</v>
      </c>
      <c r="C16" s="206" t="s">
        <v>43</v>
      </c>
      <c r="D16" s="206" t="s">
        <v>18</v>
      </c>
      <c r="E16" s="203" t="s">
        <v>44</v>
      </c>
      <c r="F16" s="98" t="s">
        <v>45</v>
      </c>
      <c r="G16" s="177">
        <f>+G17</f>
        <v>120000</v>
      </c>
      <c r="H16" s="178" t="s">
        <v>29</v>
      </c>
      <c r="I16" s="177"/>
      <c r="J16" s="177">
        <v>0</v>
      </c>
      <c r="K16" s="177">
        <f t="shared" si="0"/>
        <v>0</v>
      </c>
      <c r="L16" s="179">
        <f t="shared" si="1"/>
        <v>0</v>
      </c>
      <c r="M16" s="179">
        <f t="shared" si="2"/>
        <v>1</v>
      </c>
      <c r="N16" s="25"/>
      <c r="O16" s="25"/>
    </row>
    <row r="17" spans="1:15" ht="56.25" customHeight="1" x14ac:dyDescent="0.25">
      <c r="A17" s="204"/>
      <c r="B17" s="204"/>
      <c r="C17" s="207"/>
      <c r="D17" s="207"/>
      <c r="E17" s="204"/>
      <c r="F17" s="98" t="s">
        <v>46</v>
      </c>
      <c r="G17" s="177">
        <v>120000</v>
      </c>
      <c r="H17" s="178" t="s">
        <v>29</v>
      </c>
      <c r="I17" s="177"/>
      <c r="J17" s="177">
        <v>0</v>
      </c>
      <c r="K17" s="177">
        <f t="shared" si="0"/>
        <v>0</v>
      </c>
      <c r="L17" s="179">
        <f t="shared" si="1"/>
        <v>0</v>
      </c>
      <c r="M17" s="179">
        <f t="shared" si="2"/>
        <v>1</v>
      </c>
      <c r="N17" s="25"/>
      <c r="O17" s="25"/>
    </row>
    <row r="18" spans="1:15" ht="31.5" x14ac:dyDescent="0.25">
      <c r="A18" s="172"/>
      <c r="B18" s="205"/>
      <c r="C18" s="208"/>
      <c r="D18" s="174" t="s">
        <v>18</v>
      </c>
      <c r="E18" s="205"/>
      <c r="F18" s="98" t="s">
        <v>47</v>
      </c>
      <c r="G18" s="177">
        <v>1467</v>
      </c>
      <c r="H18" s="178" t="s">
        <v>48</v>
      </c>
      <c r="I18" s="177"/>
      <c r="J18" s="177">
        <v>0</v>
      </c>
      <c r="K18" s="177">
        <f t="shared" si="0"/>
        <v>0</v>
      </c>
      <c r="L18" s="179">
        <f t="shared" si="1"/>
        <v>0</v>
      </c>
      <c r="M18" s="179">
        <f t="shared" si="2"/>
        <v>1</v>
      </c>
      <c r="N18" s="25"/>
      <c r="O18" s="25"/>
    </row>
    <row r="19" spans="1:15" ht="66" customHeight="1" x14ac:dyDescent="0.25">
      <c r="A19" s="203">
        <v>5</v>
      </c>
      <c r="B19" s="203" t="s">
        <v>49</v>
      </c>
      <c r="C19" s="206" t="s">
        <v>50</v>
      </c>
      <c r="D19" s="206" t="s">
        <v>18</v>
      </c>
      <c r="E19" s="203" t="s">
        <v>44</v>
      </c>
      <c r="F19" s="98" t="s">
        <v>51</v>
      </c>
      <c r="G19" s="180">
        <f>+G20+G21</f>
        <v>110</v>
      </c>
      <c r="H19" s="178" t="s">
        <v>52</v>
      </c>
      <c r="I19" s="180"/>
      <c r="J19" s="181">
        <f>+J20+J21</f>
        <v>12</v>
      </c>
      <c r="K19" s="177">
        <f t="shared" si="0"/>
        <v>12</v>
      </c>
      <c r="L19" s="179">
        <f t="shared" si="1"/>
        <v>0.10909090909090909</v>
      </c>
      <c r="M19" s="179">
        <f t="shared" si="2"/>
        <v>0.89090909090909087</v>
      </c>
      <c r="N19" s="25"/>
      <c r="O19" s="25"/>
    </row>
    <row r="20" spans="1:15" ht="34.5" customHeight="1" x14ac:dyDescent="0.25">
      <c r="A20" s="204"/>
      <c r="B20" s="204"/>
      <c r="C20" s="207"/>
      <c r="D20" s="207"/>
      <c r="E20" s="204"/>
      <c r="F20" s="98" t="s">
        <v>53</v>
      </c>
      <c r="G20" s="180">
        <v>15</v>
      </c>
      <c r="H20" s="178" t="s">
        <v>52</v>
      </c>
      <c r="I20" s="180"/>
      <c r="J20" s="181">
        <v>0</v>
      </c>
      <c r="K20" s="177">
        <f t="shared" si="0"/>
        <v>0</v>
      </c>
      <c r="L20" s="179">
        <f t="shared" si="1"/>
        <v>0</v>
      </c>
      <c r="M20" s="179">
        <f t="shared" si="2"/>
        <v>1</v>
      </c>
      <c r="N20" s="25"/>
      <c r="O20" s="25"/>
    </row>
    <row r="21" spans="1:15" ht="31.5" x14ac:dyDescent="0.25">
      <c r="A21" s="205"/>
      <c r="B21" s="205"/>
      <c r="C21" s="208"/>
      <c r="D21" s="208"/>
      <c r="E21" s="205"/>
      <c r="F21" s="98" t="s">
        <v>54</v>
      </c>
      <c r="G21" s="180">
        <v>95</v>
      </c>
      <c r="H21" s="178" t="s">
        <v>52</v>
      </c>
      <c r="I21" s="180"/>
      <c r="J21" s="181">
        <v>12</v>
      </c>
      <c r="K21" s="177">
        <f t="shared" si="0"/>
        <v>12</v>
      </c>
      <c r="L21" s="179">
        <f t="shared" si="1"/>
        <v>0.12631578947368421</v>
      </c>
      <c r="M21" s="179">
        <f t="shared" si="2"/>
        <v>0.87368421052631584</v>
      </c>
      <c r="N21" s="25"/>
      <c r="O21" s="25"/>
    </row>
    <row r="22" spans="1:15" x14ac:dyDescent="0.25">
      <c r="G22" s="25"/>
      <c r="H22" s="25"/>
      <c r="I22" s="25"/>
      <c r="J22" s="25"/>
      <c r="K22" s="25"/>
      <c r="L22" s="25"/>
      <c r="M22" s="25"/>
      <c r="N22" s="25"/>
      <c r="O22" s="25"/>
    </row>
    <row r="23" spans="1:15" x14ac:dyDescent="0.25"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25">
      <c r="G24" s="25"/>
      <c r="H24" s="25"/>
      <c r="I24" s="25"/>
      <c r="J24" s="25"/>
      <c r="K24" s="25"/>
      <c r="L24" s="25"/>
      <c r="M24" s="25"/>
      <c r="N24" s="25"/>
      <c r="O24" s="25"/>
    </row>
    <row r="25" spans="1:15" x14ac:dyDescent="0.25">
      <c r="G25" s="25"/>
      <c r="H25" s="25"/>
      <c r="I25" s="25"/>
      <c r="J25" s="25"/>
      <c r="K25" s="25"/>
      <c r="L25" s="25"/>
      <c r="M25" s="25"/>
      <c r="N25" s="25"/>
      <c r="O25" s="25"/>
    </row>
    <row r="26" spans="1:15" x14ac:dyDescent="0.25">
      <c r="G26" s="25"/>
      <c r="H26" s="25"/>
      <c r="I26" s="25"/>
      <c r="J26" s="25"/>
      <c r="K26" s="25"/>
      <c r="L26" s="25"/>
      <c r="M26" s="25"/>
      <c r="N26" s="25"/>
      <c r="O26" s="25"/>
    </row>
    <row r="27" spans="1:15" x14ac:dyDescent="0.25">
      <c r="G27" s="25"/>
      <c r="H27" s="25"/>
      <c r="I27" s="25"/>
      <c r="J27" s="25"/>
      <c r="K27" s="25"/>
      <c r="L27" s="25"/>
      <c r="M27" s="25"/>
      <c r="N27" s="25"/>
      <c r="O27" s="25"/>
    </row>
    <row r="28" spans="1:15" x14ac:dyDescent="0.25">
      <c r="G28" s="25"/>
      <c r="H28" s="25"/>
      <c r="I28" s="25"/>
      <c r="J28" s="25"/>
      <c r="K28" s="25"/>
      <c r="L28" s="25"/>
      <c r="M28" s="25"/>
      <c r="N28" s="25"/>
      <c r="O28" s="25"/>
    </row>
    <row r="29" spans="1:15" x14ac:dyDescent="0.25"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25"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5">
      <c r="G31" s="25"/>
      <c r="H31" s="25"/>
      <c r="I31" s="25"/>
      <c r="J31" s="25"/>
      <c r="K31" s="25"/>
      <c r="L31" s="25"/>
      <c r="M31" s="25"/>
      <c r="N31" s="25"/>
      <c r="O31" s="25"/>
    </row>
    <row r="32" spans="1:15" x14ac:dyDescent="0.25">
      <c r="G32" s="25"/>
      <c r="H32" s="25"/>
      <c r="I32" s="25"/>
      <c r="J32" s="25"/>
      <c r="K32" s="25"/>
      <c r="L32" s="25"/>
      <c r="M32" s="25"/>
      <c r="N32" s="25"/>
      <c r="O32" s="25"/>
    </row>
    <row r="33" spans="7:15" x14ac:dyDescent="0.25">
      <c r="G33" s="25"/>
      <c r="H33" s="25"/>
      <c r="I33" s="25"/>
      <c r="J33" s="25"/>
      <c r="K33" s="25"/>
      <c r="L33" s="25"/>
      <c r="M33" s="25"/>
      <c r="N33" s="25"/>
      <c r="O33" s="25"/>
    </row>
    <row r="34" spans="7:15" x14ac:dyDescent="0.25">
      <c r="G34" s="25"/>
      <c r="H34" s="25"/>
      <c r="I34" s="25"/>
      <c r="J34" s="25"/>
      <c r="K34" s="25"/>
      <c r="L34" s="25"/>
      <c r="M34" s="25"/>
      <c r="N34" s="25"/>
      <c r="O34" s="25"/>
    </row>
    <row r="35" spans="7:15" x14ac:dyDescent="0.25">
      <c r="G35" s="25"/>
      <c r="H35" s="25"/>
      <c r="I35" s="25"/>
      <c r="J35" s="25"/>
      <c r="K35" s="25"/>
      <c r="L35" s="25"/>
      <c r="M35" s="25"/>
      <c r="N35" s="25"/>
      <c r="O35" s="25"/>
    </row>
    <row r="36" spans="7:15" x14ac:dyDescent="0.25">
      <c r="G36" s="25"/>
      <c r="H36" s="25"/>
      <c r="I36" s="25"/>
      <c r="J36" s="25"/>
      <c r="K36" s="25"/>
      <c r="L36" s="25"/>
      <c r="M36" s="25"/>
      <c r="N36" s="25"/>
      <c r="O36" s="25"/>
    </row>
    <row r="37" spans="7:15" x14ac:dyDescent="0.25">
      <c r="G37" s="25"/>
      <c r="H37" s="25"/>
      <c r="I37" s="25"/>
      <c r="J37" s="25"/>
      <c r="K37" s="25"/>
      <c r="L37" s="25"/>
      <c r="M37" s="25"/>
      <c r="N37" s="25"/>
      <c r="O37" s="25"/>
    </row>
    <row r="38" spans="7:15" x14ac:dyDescent="0.25">
      <c r="G38" s="25"/>
      <c r="H38" s="25"/>
      <c r="I38" s="25"/>
      <c r="J38" s="25"/>
      <c r="K38" s="25"/>
      <c r="L38" s="25"/>
      <c r="M38" s="25"/>
      <c r="N38" s="25"/>
      <c r="O38" s="25"/>
    </row>
    <row r="39" spans="7:15" x14ac:dyDescent="0.25">
      <c r="G39" s="25"/>
      <c r="H39" s="25"/>
      <c r="I39" s="25"/>
      <c r="J39" s="25"/>
      <c r="K39" s="25"/>
      <c r="L39" s="25"/>
      <c r="M39" s="25"/>
      <c r="N39" s="25"/>
      <c r="O39" s="25"/>
    </row>
    <row r="40" spans="7:15" x14ac:dyDescent="0.25">
      <c r="G40" s="25"/>
      <c r="H40" s="25"/>
      <c r="I40" s="25"/>
      <c r="J40" s="25"/>
      <c r="K40" s="25"/>
      <c r="L40" s="25"/>
      <c r="M40" s="25"/>
      <c r="N40" s="25"/>
      <c r="O40" s="25"/>
    </row>
    <row r="41" spans="7:15" x14ac:dyDescent="0.25">
      <c r="G41" s="25"/>
      <c r="H41" s="25"/>
      <c r="I41" s="25"/>
      <c r="J41" s="25"/>
      <c r="K41" s="25"/>
      <c r="L41" s="25"/>
      <c r="M41" s="25"/>
      <c r="N41" s="25"/>
      <c r="O41" s="25"/>
    </row>
    <row r="42" spans="7:15" x14ac:dyDescent="0.25">
      <c r="G42" s="25"/>
      <c r="H42" s="25"/>
      <c r="I42" s="25"/>
      <c r="J42" s="25"/>
      <c r="K42" s="25"/>
      <c r="L42" s="25"/>
      <c r="M42" s="25"/>
      <c r="N42" s="25"/>
      <c r="O42" s="25"/>
    </row>
    <row r="43" spans="7:15" x14ac:dyDescent="0.25">
      <c r="G43" s="25"/>
      <c r="H43" s="25"/>
      <c r="I43" s="25"/>
      <c r="J43" s="25"/>
      <c r="K43" s="25"/>
      <c r="L43" s="25"/>
      <c r="M43" s="25"/>
      <c r="N43" s="25"/>
      <c r="O43" s="25"/>
    </row>
    <row r="44" spans="7:15" x14ac:dyDescent="0.25">
      <c r="G44" s="25"/>
      <c r="H44" s="25"/>
      <c r="I44" s="25"/>
      <c r="J44" s="25"/>
      <c r="K44" s="25"/>
      <c r="L44" s="25"/>
      <c r="M44" s="25"/>
      <c r="N44" s="25"/>
      <c r="O44" s="25"/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60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U22"/>
  <sheetViews>
    <sheetView topLeftCell="E1" zoomScale="85" zoomScaleNormal="85" workbookViewId="0">
      <selection activeCell="A7" sqref="A7:A8"/>
    </sheetView>
  </sheetViews>
  <sheetFormatPr baseColWidth="10" defaultRowHeight="15.75" x14ac:dyDescent="0.25"/>
  <cols>
    <col min="1" max="1" width="7.28515625" style="153" customWidth="1"/>
    <col min="2" max="2" width="18" style="153" customWidth="1"/>
    <col min="3" max="4" width="11.42578125" style="153"/>
    <col min="5" max="5" width="26.5703125" style="153" customWidth="1"/>
    <col min="6" max="6" width="40.5703125" style="153" customWidth="1"/>
    <col min="7" max="7" width="16" style="153" customWidth="1"/>
    <col min="8" max="8" width="16.140625" style="153" customWidth="1"/>
    <col min="9" max="9" width="16" style="154" customWidth="1"/>
    <col min="10" max="10" width="13.5703125" style="153" customWidth="1"/>
    <col min="11" max="13" width="19" style="153" customWidth="1"/>
    <col min="14" max="14" width="14.28515625" style="153" customWidth="1"/>
    <col min="15" max="15" width="15.42578125" style="153" customWidth="1"/>
    <col min="16" max="16" width="11.42578125" style="153"/>
    <col min="17" max="17" width="13.140625" style="153" bestFit="1" customWidth="1"/>
    <col min="18" max="18" width="11.42578125" style="153"/>
    <col min="19" max="19" width="12.7109375" style="153" bestFit="1" customWidth="1"/>
    <col min="20" max="20" width="12.140625" style="153" bestFit="1" customWidth="1"/>
    <col min="21" max="21" width="14.85546875" style="153" customWidth="1"/>
    <col min="22" max="16384" width="11.42578125" style="153"/>
  </cols>
  <sheetData>
    <row r="2" spans="1:21" x14ac:dyDescent="0.25">
      <c r="A2" s="240" t="s">
        <v>0</v>
      </c>
      <c r="B2" s="240"/>
      <c r="C2" s="240"/>
      <c r="D2" s="240"/>
      <c r="E2" s="240"/>
      <c r="F2" s="240"/>
      <c r="G2" s="240"/>
      <c r="H2" s="240"/>
      <c r="I2" s="240"/>
      <c r="J2" s="79" t="s">
        <v>115</v>
      </c>
      <c r="K2" s="79"/>
      <c r="L2" s="79"/>
      <c r="M2" s="79"/>
      <c r="N2" s="79"/>
      <c r="O2" s="79"/>
    </row>
    <row r="3" spans="1:21" x14ac:dyDescent="0.25">
      <c r="A3" s="240" t="str">
        <f>+Abril!A3</f>
        <v>Seguimiento al Plan Operativo Anual 2022</v>
      </c>
      <c r="B3" s="240"/>
      <c r="C3" s="240"/>
      <c r="D3" s="240"/>
      <c r="E3" s="240"/>
      <c r="F3" s="240"/>
      <c r="G3" s="240"/>
      <c r="H3" s="240"/>
      <c r="I3" s="240"/>
      <c r="J3" s="241"/>
      <c r="K3" s="242"/>
      <c r="L3" s="242"/>
      <c r="M3" s="242"/>
      <c r="N3" s="242"/>
      <c r="O3" s="242"/>
    </row>
    <row r="4" spans="1:21" ht="16.5" thickBot="1" x14ac:dyDescent="0.3"/>
    <row r="5" spans="1:21" ht="32.25" customHeight="1" thickBot="1" x14ac:dyDescent="0.3">
      <c r="A5" s="212" t="s">
        <v>2</v>
      </c>
      <c r="B5" s="214" t="s">
        <v>3</v>
      </c>
      <c r="C5" s="216" t="s">
        <v>4</v>
      </c>
      <c r="D5" s="217"/>
      <c r="E5" s="243" t="s">
        <v>5</v>
      </c>
      <c r="F5" s="245" t="s">
        <v>6</v>
      </c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7"/>
    </row>
    <row r="6" spans="1:21" ht="31.5" x14ac:dyDescent="0.25">
      <c r="A6" s="213"/>
      <c r="B6" s="215"/>
      <c r="C6" s="149" t="s">
        <v>7</v>
      </c>
      <c r="D6" s="156" t="s">
        <v>8</v>
      </c>
      <c r="E6" s="244"/>
      <c r="F6" s="82" t="s">
        <v>9</v>
      </c>
      <c r="G6" s="82" t="s">
        <v>10</v>
      </c>
      <c r="H6" s="83" t="s">
        <v>11</v>
      </c>
      <c r="I6" s="152" t="s">
        <v>87</v>
      </c>
      <c r="J6" s="152" t="s">
        <v>88</v>
      </c>
      <c r="K6" s="152" t="s">
        <v>89</v>
      </c>
      <c r="L6" s="152" t="s">
        <v>90</v>
      </c>
      <c r="M6" s="152" t="s">
        <v>91</v>
      </c>
      <c r="N6" s="152" t="s">
        <v>92</v>
      </c>
      <c r="O6" s="152" t="s">
        <v>93</v>
      </c>
      <c r="P6" s="152" t="s">
        <v>94</v>
      </c>
      <c r="Q6" s="152" t="s">
        <v>86</v>
      </c>
      <c r="R6" s="152" t="s">
        <v>95</v>
      </c>
      <c r="S6" s="152" t="s">
        <v>113</v>
      </c>
      <c r="T6" s="165" t="s">
        <v>112</v>
      </c>
      <c r="U6" s="168" t="s">
        <v>114</v>
      </c>
    </row>
    <row r="7" spans="1:21" ht="25.5" customHeight="1" x14ac:dyDescent="0.25">
      <c r="A7" s="221">
        <v>1</v>
      </c>
      <c r="B7" s="221" t="s">
        <v>16</v>
      </c>
      <c r="C7" s="148" t="s">
        <v>17</v>
      </c>
      <c r="D7" s="157" t="s">
        <v>18</v>
      </c>
      <c r="E7" s="159" t="s">
        <v>19</v>
      </c>
      <c r="F7" s="86" t="s">
        <v>20</v>
      </c>
      <c r="G7" s="89"/>
      <c r="H7" s="88" t="s">
        <v>21</v>
      </c>
      <c r="I7" s="89">
        <f>+Enero!J7</f>
        <v>1</v>
      </c>
      <c r="J7" s="89">
        <f>+Febrero!J7</f>
        <v>0</v>
      </c>
      <c r="K7" s="89">
        <f>+Marzo!J7</f>
        <v>0</v>
      </c>
      <c r="L7" s="89">
        <f>+Abril!J7</f>
        <v>0</v>
      </c>
      <c r="M7" s="89">
        <f>+Mayo!J7</f>
        <v>0</v>
      </c>
      <c r="N7" s="89">
        <f>+Junio!J7</f>
        <v>0</v>
      </c>
      <c r="O7" s="89">
        <f>+Julio!J7</f>
        <v>0</v>
      </c>
      <c r="P7" s="89">
        <f>+Agosto!J7</f>
        <v>0</v>
      </c>
      <c r="Q7" s="89">
        <f>+Septiembre!J7</f>
        <v>0</v>
      </c>
      <c r="R7" s="89">
        <f>+Octubre!J7</f>
        <v>0</v>
      </c>
      <c r="S7" s="89">
        <f>Noviembre!J7</f>
        <v>0</v>
      </c>
      <c r="T7" s="166">
        <f>+'Diciembre '!J7</f>
        <v>0</v>
      </c>
      <c r="U7" s="169">
        <f>+SUM(I7:T7)</f>
        <v>1</v>
      </c>
    </row>
    <row r="8" spans="1:21" ht="21" customHeight="1" x14ac:dyDescent="0.25">
      <c r="A8" s="205"/>
      <c r="B8" s="205"/>
      <c r="C8" s="148" t="s">
        <v>17</v>
      </c>
      <c r="D8" s="157" t="s">
        <v>18</v>
      </c>
      <c r="E8" s="159" t="s">
        <v>19</v>
      </c>
      <c r="F8" s="86" t="s">
        <v>22</v>
      </c>
      <c r="G8" s="89"/>
      <c r="H8" s="88" t="s">
        <v>21</v>
      </c>
      <c r="I8" s="89">
        <f>+Enero!J8</f>
        <v>1</v>
      </c>
      <c r="J8" s="89">
        <f>+Febrero!J8</f>
        <v>0</v>
      </c>
      <c r="K8" s="89">
        <f>+Marzo!J8</f>
        <v>0</v>
      </c>
      <c r="L8" s="89">
        <f>+Abril!J8</f>
        <v>0</v>
      </c>
      <c r="M8" s="89">
        <f>+Mayo!J8</f>
        <v>0</v>
      </c>
      <c r="N8" s="89">
        <f>+Junio!J8</f>
        <v>0</v>
      </c>
      <c r="O8" s="89">
        <f>+Julio!J8</f>
        <v>0</v>
      </c>
      <c r="P8" s="89">
        <f>+Agosto!J8</f>
        <v>0</v>
      </c>
      <c r="Q8" s="89">
        <f>+Septiembre!J8</f>
        <v>0</v>
      </c>
      <c r="R8" s="89">
        <f>+Octubre!J8</f>
        <v>0</v>
      </c>
      <c r="S8" s="89">
        <f>Noviembre!J8</f>
        <v>0</v>
      </c>
      <c r="T8" s="166">
        <f>+'Diciembre '!J8</f>
        <v>0</v>
      </c>
      <c r="U8" s="169">
        <f t="shared" ref="U8:U21" si="0">+SUM(I8:T8)</f>
        <v>1</v>
      </c>
    </row>
    <row r="9" spans="1:21" ht="50.25" customHeight="1" x14ac:dyDescent="0.25">
      <c r="A9" s="203">
        <v>2</v>
      </c>
      <c r="B9" s="203" t="s">
        <v>23</v>
      </c>
      <c r="C9" s="206" t="s">
        <v>24</v>
      </c>
      <c r="D9" s="233" t="s">
        <v>18</v>
      </c>
      <c r="E9" s="160" t="s">
        <v>25</v>
      </c>
      <c r="F9" s="86" t="s">
        <v>26</v>
      </c>
      <c r="G9" s="89"/>
      <c r="H9" s="88" t="s">
        <v>21</v>
      </c>
      <c r="I9" s="89">
        <f>+Enero!J9</f>
        <v>1</v>
      </c>
      <c r="J9" s="89">
        <f>+Febrero!J9</f>
        <v>0</v>
      </c>
      <c r="K9" s="89">
        <f>+Marzo!J9</f>
        <v>0</v>
      </c>
      <c r="L9" s="89">
        <f>+Abril!J9</f>
        <v>0</v>
      </c>
      <c r="M9" s="89">
        <f>+Mayo!J9</f>
        <v>0</v>
      </c>
      <c r="N9" s="89">
        <f>+Junio!J9</f>
        <v>0</v>
      </c>
      <c r="O9" s="89">
        <f>+Julio!J9</f>
        <v>0</v>
      </c>
      <c r="P9" s="89">
        <f>+Agosto!J9</f>
        <v>0</v>
      </c>
      <c r="Q9" s="89">
        <f>+Septiembre!J9</f>
        <v>0</v>
      </c>
      <c r="R9" s="89">
        <f>+Octubre!J9</f>
        <v>0</v>
      </c>
      <c r="S9" s="89">
        <f>Noviembre!J9</f>
        <v>0</v>
      </c>
      <c r="T9" s="166">
        <f>+'Diciembre '!J9</f>
        <v>0</v>
      </c>
      <c r="U9" s="169">
        <f t="shared" si="0"/>
        <v>1</v>
      </c>
    </row>
    <row r="10" spans="1:21" ht="57" customHeight="1" x14ac:dyDescent="0.25">
      <c r="A10" s="204"/>
      <c r="B10" s="204"/>
      <c r="C10" s="207"/>
      <c r="D10" s="234"/>
      <c r="E10" s="161" t="s">
        <v>27</v>
      </c>
      <c r="F10" s="92" t="s">
        <v>28</v>
      </c>
      <c r="G10" s="89"/>
      <c r="H10" s="88" t="s">
        <v>29</v>
      </c>
      <c r="I10" s="89">
        <f>+Enero!J10</f>
        <v>288603</v>
      </c>
      <c r="J10" s="89">
        <f>+Febrero!J10</f>
        <v>0</v>
      </c>
      <c r="K10" s="89">
        <f>+Marzo!J10</f>
        <v>0</v>
      </c>
      <c r="L10" s="89">
        <f>+Abril!J10</f>
        <v>0</v>
      </c>
      <c r="M10" s="89">
        <f>+Mayo!J10</f>
        <v>0</v>
      </c>
      <c r="N10" s="89">
        <f>+Junio!J10</f>
        <v>0</v>
      </c>
      <c r="O10" s="89">
        <f>+Julio!J10</f>
        <v>0</v>
      </c>
      <c r="P10" s="89">
        <f>+Agosto!J10</f>
        <v>0</v>
      </c>
      <c r="Q10" s="89">
        <f>+Septiembre!J10</f>
        <v>0</v>
      </c>
      <c r="R10" s="89">
        <f>+Octubre!J10</f>
        <v>0</v>
      </c>
      <c r="S10" s="89">
        <f>Noviembre!J10</f>
        <v>0</v>
      </c>
      <c r="T10" s="166">
        <f>+'Diciembre '!J10</f>
        <v>0</v>
      </c>
      <c r="U10" s="169">
        <f t="shared" si="0"/>
        <v>288603</v>
      </c>
    </row>
    <row r="11" spans="1:21" ht="55.5" customHeight="1" x14ac:dyDescent="0.25">
      <c r="A11" s="204"/>
      <c r="B11" s="204"/>
      <c r="C11" s="207"/>
      <c r="D11" s="234"/>
      <c r="E11" s="160" t="s">
        <v>30</v>
      </c>
      <c r="F11" s="92" t="s">
        <v>31</v>
      </c>
      <c r="G11" s="89"/>
      <c r="H11" s="88" t="s">
        <v>29</v>
      </c>
      <c r="I11" s="89">
        <f>+Enero!J11</f>
        <v>1</v>
      </c>
      <c r="J11" s="89">
        <f>+Febrero!J11</f>
        <v>0</v>
      </c>
      <c r="K11" s="89">
        <f>+Marzo!J11</f>
        <v>0</v>
      </c>
      <c r="L11" s="89">
        <f>+Abril!J11</f>
        <v>0</v>
      </c>
      <c r="M11" s="89">
        <f>+Mayo!J11</f>
        <v>0</v>
      </c>
      <c r="N11" s="89">
        <f>+Junio!J11</f>
        <v>0</v>
      </c>
      <c r="O11" s="89">
        <f>+Julio!J11</f>
        <v>0</v>
      </c>
      <c r="P11" s="89">
        <f>+Agosto!J11</f>
        <v>0</v>
      </c>
      <c r="Q11" s="89">
        <f>+Septiembre!J11</f>
        <v>0</v>
      </c>
      <c r="R11" s="89">
        <f>+Octubre!J11</f>
        <v>0</v>
      </c>
      <c r="S11" s="89">
        <f>Noviembre!J11</f>
        <v>0</v>
      </c>
      <c r="T11" s="166">
        <f>+'Diciembre '!J11</f>
        <v>0</v>
      </c>
      <c r="U11" s="169">
        <f t="shared" si="0"/>
        <v>1</v>
      </c>
    </row>
    <row r="12" spans="1:21" ht="63" x14ac:dyDescent="0.25">
      <c r="A12" s="204"/>
      <c r="B12" s="204"/>
      <c r="C12" s="207"/>
      <c r="D12" s="235"/>
      <c r="E12" s="160" t="s">
        <v>25</v>
      </c>
      <c r="F12" s="86" t="s">
        <v>32</v>
      </c>
      <c r="G12" s="89"/>
      <c r="H12" s="88" t="s">
        <v>21</v>
      </c>
      <c r="I12" s="89">
        <f>+Enero!J12</f>
        <v>1005</v>
      </c>
      <c r="J12" s="89">
        <f>+Febrero!J12</f>
        <v>0</v>
      </c>
      <c r="K12" s="89">
        <f>+Marzo!J12</f>
        <v>0</v>
      </c>
      <c r="L12" s="89">
        <f>+Abril!J12</f>
        <v>0</v>
      </c>
      <c r="M12" s="89">
        <f>+Mayo!J12</f>
        <v>0</v>
      </c>
      <c r="N12" s="89">
        <f>+Junio!J12</f>
        <v>0</v>
      </c>
      <c r="O12" s="89">
        <f>+Julio!J12</f>
        <v>0</v>
      </c>
      <c r="P12" s="89">
        <f>+Agosto!J12</f>
        <v>0</v>
      </c>
      <c r="Q12" s="89">
        <f>+Septiembre!J12</f>
        <v>0</v>
      </c>
      <c r="R12" s="89">
        <f>+Octubre!J12</f>
        <v>0</v>
      </c>
      <c r="S12" s="89">
        <f>Noviembre!J12</f>
        <v>0</v>
      </c>
      <c r="T12" s="166">
        <f>+'Diciembre '!J12</f>
        <v>0</v>
      </c>
      <c r="U12" s="169">
        <f t="shared" si="0"/>
        <v>1005</v>
      </c>
    </row>
    <row r="13" spans="1:21" ht="31.5" x14ac:dyDescent="0.25">
      <c r="A13" s="204"/>
      <c r="B13" s="204"/>
      <c r="C13" s="207"/>
      <c r="D13" s="233" t="s">
        <v>18</v>
      </c>
      <c r="E13" s="161" t="s">
        <v>33</v>
      </c>
      <c r="F13" s="86" t="s">
        <v>34</v>
      </c>
      <c r="G13" s="89"/>
      <c r="H13" s="88" t="s">
        <v>35</v>
      </c>
      <c r="I13" s="89">
        <f>+Enero!J13</f>
        <v>2</v>
      </c>
      <c r="J13" s="89">
        <f>+Febrero!J13</f>
        <v>0</v>
      </c>
      <c r="K13" s="89">
        <f>+Marzo!J13</f>
        <v>0</v>
      </c>
      <c r="L13" s="89">
        <f>+Abril!J13</f>
        <v>0</v>
      </c>
      <c r="M13" s="89">
        <f>+Mayo!J13</f>
        <v>0</v>
      </c>
      <c r="N13" s="89">
        <f>+Junio!J13</f>
        <v>0</v>
      </c>
      <c r="O13" s="89">
        <f>+Julio!J13</f>
        <v>0</v>
      </c>
      <c r="P13" s="89">
        <f>+Agosto!J13</f>
        <v>0</v>
      </c>
      <c r="Q13" s="89">
        <f>+Septiembre!J13</f>
        <v>0</v>
      </c>
      <c r="R13" s="89">
        <f>+Octubre!J13</f>
        <v>0</v>
      </c>
      <c r="S13" s="89">
        <f>Noviembre!J13</f>
        <v>0</v>
      </c>
      <c r="T13" s="166">
        <f>+'Diciembre '!J13</f>
        <v>0</v>
      </c>
      <c r="U13" s="169">
        <f t="shared" si="0"/>
        <v>2</v>
      </c>
    </row>
    <row r="14" spans="1:21" ht="47.25" x14ac:dyDescent="0.25">
      <c r="A14" s="204"/>
      <c r="B14" s="204"/>
      <c r="C14" s="208"/>
      <c r="D14" s="235"/>
      <c r="E14" s="160" t="s">
        <v>36</v>
      </c>
      <c r="F14" s="95" t="s">
        <v>37</v>
      </c>
      <c r="G14" s="89"/>
      <c r="H14" s="88" t="s">
        <v>38</v>
      </c>
      <c r="I14" s="89">
        <f>+Enero!J14</f>
        <v>313</v>
      </c>
      <c r="J14" s="89">
        <f>+Febrero!J14</f>
        <v>0</v>
      </c>
      <c r="K14" s="89">
        <f>+Marzo!J14</f>
        <v>0</v>
      </c>
      <c r="L14" s="89">
        <f>+Abril!J14</f>
        <v>0</v>
      </c>
      <c r="M14" s="89">
        <f>+Mayo!J14</f>
        <v>0</v>
      </c>
      <c r="N14" s="89">
        <f>+Junio!J14</f>
        <v>0</v>
      </c>
      <c r="O14" s="89">
        <f>+Julio!J14</f>
        <v>0</v>
      </c>
      <c r="P14" s="89">
        <f>+Agosto!J14</f>
        <v>0</v>
      </c>
      <c r="Q14" s="89">
        <f>+Septiembre!J14</f>
        <v>0</v>
      </c>
      <c r="R14" s="89">
        <f>+Octubre!J14</f>
        <v>0</v>
      </c>
      <c r="S14" s="89">
        <f>Noviembre!J14</f>
        <v>0</v>
      </c>
      <c r="T14" s="166">
        <f>+'Diciembre '!J14</f>
        <v>0</v>
      </c>
      <c r="U14" s="169">
        <f t="shared" si="0"/>
        <v>313</v>
      </c>
    </row>
    <row r="15" spans="1:21" ht="78.75" x14ac:dyDescent="0.25">
      <c r="A15" s="205"/>
      <c r="B15" s="205"/>
      <c r="C15" s="147"/>
      <c r="D15" s="158" t="s">
        <v>18</v>
      </c>
      <c r="E15" s="160" t="s">
        <v>39</v>
      </c>
      <c r="F15" s="95" t="s">
        <v>40</v>
      </c>
      <c r="G15" s="89"/>
      <c r="H15" s="88" t="s">
        <v>41</v>
      </c>
      <c r="I15" s="89">
        <f>+Enero!J15</f>
        <v>15</v>
      </c>
      <c r="J15" s="89">
        <f>+Febrero!J15</f>
        <v>0</v>
      </c>
      <c r="K15" s="89">
        <f>+Marzo!J15</f>
        <v>0</v>
      </c>
      <c r="L15" s="89">
        <f>+Abril!J15</f>
        <v>0</v>
      </c>
      <c r="M15" s="89">
        <f>+Mayo!J15</f>
        <v>0</v>
      </c>
      <c r="N15" s="89">
        <f>+Junio!J15</f>
        <v>0</v>
      </c>
      <c r="O15" s="89">
        <f>+Julio!J15</f>
        <v>0</v>
      </c>
      <c r="P15" s="89">
        <f>+Agosto!J15</f>
        <v>0</v>
      </c>
      <c r="Q15" s="89">
        <f>+Septiembre!J15</f>
        <v>0</v>
      </c>
      <c r="R15" s="89">
        <f>+Octubre!J15</f>
        <v>0</v>
      </c>
      <c r="S15" s="89">
        <f>Noviembre!J15</f>
        <v>0</v>
      </c>
      <c r="T15" s="166">
        <f>+'Diciembre '!J15</f>
        <v>0</v>
      </c>
      <c r="U15" s="169">
        <f t="shared" si="0"/>
        <v>15</v>
      </c>
    </row>
    <row r="16" spans="1:21" ht="56.25" customHeight="1" x14ac:dyDescent="0.25">
      <c r="A16" s="203">
        <v>4</v>
      </c>
      <c r="B16" s="203" t="s">
        <v>42</v>
      </c>
      <c r="C16" s="206" t="s">
        <v>43</v>
      </c>
      <c r="D16" s="233" t="s">
        <v>18</v>
      </c>
      <c r="E16" s="236" t="s">
        <v>44</v>
      </c>
      <c r="F16" s="98" t="s">
        <v>45</v>
      </c>
      <c r="G16" s="89"/>
      <c r="H16" s="88" t="s">
        <v>29</v>
      </c>
      <c r="I16" s="89">
        <f>+Enero!J16</f>
        <v>0</v>
      </c>
      <c r="J16" s="89">
        <f>+Febrero!J16</f>
        <v>0</v>
      </c>
      <c r="K16" s="89">
        <f>+Marzo!J16</f>
        <v>0</v>
      </c>
      <c r="L16" s="89">
        <f>+Abril!J16</f>
        <v>0</v>
      </c>
      <c r="M16" s="89">
        <f>+Mayo!J16</f>
        <v>0</v>
      </c>
      <c r="N16" s="89">
        <f>+Junio!J16</f>
        <v>0</v>
      </c>
      <c r="O16" s="89">
        <f>+Julio!J16</f>
        <v>0</v>
      </c>
      <c r="P16" s="89">
        <f>+Agosto!J16</f>
        <v>0</v>
      </c>
      <c r="Q16" s="89">
        <f>+Septiembre!J16</f>
        <v>0</v>
      </c>
      <c r="R16" s="89">
        <f>+Octubre!J16</f>
        <v>0</v>
      </c>
      <c r="S16" s="89">
        <f>Noviembre!J16</f>
        <v>0</v>
      </c>
      <c r="T16" s="166">
        <f>+'Diciembre '!J16</f>
        <v>0</v>
      </c>
      <c r="U16" s="169">
        <f t="shared" si="0"/>
        <v>0</v>
      </c>
    </row>
    <row r="17" spans="1:21" ht="56.25" customHeight="1" x14ac:dyDescent="0.25">
      <c r="A17" s="204"/>
      <c r="B17" s="204"/>
      <c r="C17" s="207"/>
      <c r="D17" s="234"/>
      <c r="E17" s="237"/>
      <c r="F17" s="98" t="s">
        <v>46</v>
      </c>
      <c r="G17" s="89"/>
      <c r="H17" s="88" t="s">
        <v>29</v>
      </c>
      <c r="I17" s="89">
        <f>+Enero!J17</f>
        <v>0</v>
      </c>
      <c r="J17" s="89">
        <f>+Febrero!J17</f>
        <v>0</v>
      </c>
      <c r="K17" s="89">
        <f>+Marzo!J17</f>
        <v>0</v>
      </c>
      <c r="L17" s="89">
        <f>+Abril!J17</f>
        <v>0</v>
      </c>
      <c r="M17" s="89">
        <f>+Mayo!J17</f>
        <v>0</v>
      </c>
      <c r="N17" s="89">
        <f>+Junio!J17</f>
        <v>0</v>
      </c>
      <c r="O17" s="89">
        <f>+Julio!J17</f>
        <v>0</v>
      </c>
      <c r="P17" s="89">
        <f>+Agosto!J17</f>
        <v>0</v>
      </c>
      <c r="Q17" s="89">
        <f>+Septiembre!J17</f>
        <v>0</v>
      </c>
      <c r="R17" s="89">
        <f>+Octubre!J17</f>
        <v>0</v>
      </c>
      <c r="S17" s="89">
        <f>Noviembre!J17</f>
        <v>0</v>
      </c>
      <c r="T17" s="166">
        <f>+'Diciembre '!J17</f>
        <v>0</v>
      </c>
      <c r="U17" s="169">
        <f t="shared" si="0"/>
        <v>0</v>
      </c>
    </row>
    <row r="18" spans="1:21" ht="31.5" hidden="1" x14ac:dyDescent="0.25">
      <c r="A18" s="146"/>
      <c r="B18" s="205"/>
      <c r="C18" s="208"/>
      <c r="D18" s="158" t="s">
        <v>18</v>
      </c>
      <c r="E18" s="238"/>
      <c r="F18" s="98" t="s">
        <v>47</v>
      </c>
      <c r="G18" s="89"/>
      <c r="H18" s="88" t="s">
        <v>48</v>
      </c>
      <c r="I18" s="89">
        <f>+Enero!J18</f>
        <v>0</v>
      </c>
      <c r="J18" s="89">
        <f>+Febrero!J18</f>
        <v>0</v>
      </c>
      <c r="K18" s="89">
        <f>+Marzo!J18</f>
        <v>0</v>
      </c>
      <c r="L18" s="89">
        <f>+Abril!J18</f>
        <v>0</v>
      </c>
      <c r="M18" s="89">
        <f>+Mayo!J18</f>
        <v>0</v>
      </c>
      <c r="N18" s="89">
        <f>+Junio!J18</f>
        <v>0</v>
      </c>
      <c r="O18" s="89">
        <f>+Julio!J18</f>
        <v>0</v>
      </c>
      <c r="P18" s="89">
        <f>+Agosto!J18</f>
        <v>0</v>
      </c>
      <c r="Q18" s="89">
        <f>+Septiembre!J18</f>
        <v>0</v>
      </c>
      <c r="R18" s="89">
        <f>+Octubre!J18</f>
        <v>0</v>
      </c>
      <c r="S18" s="89">
        <f>Noviembre!J18</f>
        <v>0</v>
      </c>
      <c r="T18" s="166">
        <f>+'Diciembre '!J18</f>
        <v>0</v>
      </c>
      <c r="U18" s="169">
        <f t="shared" si="0"/>
        <v>0</v>
      </c>
    </row>
    <row r="19" spans="1:21" ht="66" customHeight="1" x14ac:dyDescent="0.25">
      <c r="A19" s="203">
        <v>5</v>
      </c>
      <c r="B19" s="203" t="s">
        <v>49</v>
      </c>
      <c r="C19" s="206" t="s">
        <v>50</v>
      </c>
      <c r="D19" s="233" t="s">
        <v>18</v>
      </c>
      <c r="E19" s="236" t="s">
        <v>44</v>
      </c>
      <c r="F19" s="98" t="s">
        <v>51</v>
      </c>
      <c r="G19" s="89"/>
      <c r="H19" s="88" t="s">
        <v>52</v>
      </c>
      <c r="I19" s="89">
        <f>+Enero!J19</f>
        <v>12</v>
      </c>
      <c r="J19" s="89">
        <f>+Febrero!J19</f>
        <v>0</v>
      </c>
      <c r="K19" s="89">
        <v>7</v>
      </c>
      <c r="L19" s="89">
        <f>+Abril!J19</f>
        <v>0</v>
      </c>
      <c r="M19" s="89">
        <f>+Mayo!J19</f>
        <v>0</v>
      </c>
      <c r="N19" s="89">
        <f>+Junio!J19</f>
        <v>0</v>
      </c>
      <c r="O19" s="89">
        <f>+Julio!J19</f>
        <v>0</v>
      </c>
      <c r="P19" s="89">
        <f>+Agosto!J19</f>
        <v>0</v>
      </c>
      <c r="Q19" s="89">
        <f>+Septiembre!J19</f>
        <v>0</v>
      </c>
      <c r="R19" s="89">
        <f>+Octubre!J19</f>
        <v>0</v>
      </c>
      <c r="S19" s="89">
        <f>Noviembre!J19</f>
        <v>0</v>
      </c>
      <c r="T19" s="166">
        <f>+'Diciembre '!J19</f>
        <v>0</v>
      </c>
      <c r="U19" s="169">
        <f t="shared" si="0"/>
        <v>19</v>
      </c>
    </row>
    <row r="20" spans="1:21" ht="34.5" customHeight="1" x14ac:dyDescent="0.25">
      <c r="A20" s="204"/>
      <c r="B20" s="204"/>
      <c r="C20" s="207"/>
      <c r="D20" s="234"/>
      <c r="E20" s="237"/>
      <c r="F20" s="98" t="s">
        <v>53</v>
      </c>
      <c r="G20" s="89"/>
      <c r="H20" s="88" t="s">
        <v>52</v>
      </c>
      <c r="I20" s="89">
        <f>+Enero!J20</f>
        <v>0</v>
      </c>
      <c r="J20" s="89">
        <f>+Febrero!J20</f>
        <v>0</v>
      </c>
      <c r="K20" s="89">
        <f>+Marzo!J20</f>
        <v>0</v>
      </c>
      <c r="L20" s="89">
        <f>+Abril!J20</f>
        <v>0</v>
      </c>
      <c r="M20" s="89">
        <f>+Mayo!J20</f>
        <v>0</v>
      </c>
      <c r="N20" s="89">
        <f>+Junio!J20</f>
        <v>0</v>
      </c>
      <c r="O20" s="89">
        <f>+Julio!J20</f>
        <v>0</v>
      </c>
      <c r="P20" s="89">
        <f>+Agosto!J20</f>
        <v>0</v>
      </c>
      <c r="Q20" s="89">
        <f>+Septiembre!J20</f>
        <v>0</v>
      </c>
      <c r="R20" s="89">
        <f>+Octubre!J20</f>
        <v>0</v>
      </c>
      <c r="S20" s="89">
        <f>Noviembre!J20</f>
        <v>0</v>
      </c>
      <c r="T20" s="166">
        <f>+'Diciembre '!J20</f>
        <v>0</v>
      </c>
      <c r="U20" s="169">
        <f t="shared" si="0"/>
        <v>0</v>
      </c>
    </row>
    <row r="21" spans="1:21" ht="32.25" thickBot="1" x14ac:dyDescent="0.3">
      <c r="A21" s="205"/>
      <c r="B21" s="205"/>
      <c r="C21" s="208"/>
      <c r="D21" s="235"/>
      <c r="E21" s="239"/>
      <c r="F21" s="162" t="s">
        <v>54</v>
      </c>
      <c r="G21" s="163"/>
      <c r="H21" s="164" t="s">
        <v>52</v>
      </c>
      <c r="I21" s="163">
        <f>+Enero!J21</f>
        <v>12</v>
      </c>
      <c r="J21" s="163">
        <v>8</v>
      </c>
      <c r="K21" s="163">
        <v>7</v>
      </c>
      <c r="L21" s="163">
        <f>+Abril!J21</f>
        <v>0</v>
      </c>
      <c r="M21" s="163">
        <f>+Mayo!J21</f>
        <v>0</v>
      </c>
      <c r="N21" s="163">
        <f>+Junio!J21</f>
        <v>0</v>
      </c>
      <c r="O21" s="163">
        <f>+Julio!J21</f>
        <v>0</v>
      </c>
      <c r="P21" s="163">
        <f>+Agosto!J21</f>
        <v>0</v>
      </c>
      <c r="Q21" s="163">
        <f>+Septiembre!J21</f>
        <v>0</v>
      </c>
      <c r="R21" s="163">
        <f>+Octubre!J21</f>
        <v>0</v>
      </c>
      <c r="S21" s="163">
        <f>Noviembre!J21</f>
        <v>0</v>
      </c>
      <c r="T21" s="167">
        <f>+'Diciembre '!J21</f>
        <v>0</v>
      </c>
      <c r="U21" s="170">
        <f t="shared" si="0"/>
        <v>27</v>
      </c>
    </row>
    <row r="22" spans="1:21" x14ac:dyDescent="0.25">
      <c r="Q22" s="155"/>
    </row>
  </sheetData>
  <mergeCells count="25">
    <mergeCell ref="A2:I2"/>
    <mergeCell ref="A3:I3"/>
    <mergeCell ref="J3:O3"/>
    <mergeCell ref="A5:A6"/>
    <mergeCell ref="B5:B6"/>
    <mergeCell ref="C5:D5"/>
    <mergeCell ref="E5:E6"/>
    <mergeCell ref="F5:U5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  <mergeCell ref="D9:D12"/>
    <mergeCell ref="D13:D14"/>
    <mergeCell ref="A7:A8"/>
    <mergeCell ref="B7:B8"/>
    <mergeCell ref="A9:A15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36"/>
  <sheetViews>
    <sheetView zoomScale="85" zoomScaleNormal="85" zoomScaleSheetLayoutView="100" workbookViewId="0">
      <selection activeCell="AA9" sqref="AA9"/>
    </sheetView>
  </sheetViews>
  <sheetFormatPr baseColWidth="10" defaultRowHeight="15" x14ac:dyDescent="0.25"/>
  <cols>
    <col min="1" max="1" width="7.28515625" style="80" customWidth="1"/>
    <col min="2" max="2" width="18" style="80" customWidth="1"/>
    <col min="3" max="4" width="11.42578125" style="80"/>
    <col min="5" max="5" width="26.5703125" style="80" customWidth="1"/>
    <col min="6" max="6" width="40.5703125" style="80" customWidth="1"/>
    <col min="7" max="7" width="16" style="80" hidden="1" customWidth="1"/>
    <col min="8" max="8" width="17.7109375" style="80" customWidth="1"/>
    <col min="9" max="9" width="16" style="80" customWidth="1"/>
    <col min="10" max="10" width="15.140625" style="80" customWidth="1"/>
    <col min="11" max="12" width="14.28515625" style="80" customWidth="1"/>
    <col min="13" max="13" width="15.42578125" style="80" customWidth="1"/>
    <col min="14" max="14" width="16.140625" customWidth="1"/>
    <col min="15" max="16384" width="11.42578125" style="80"/>
  </cols>
  <sheetData>
    <row r="2" spans="1:13" ht="18.75" x14ac:dyDescent="0.3">
      <c r="A2" s="209" t="s">
        <v>0</v>
      </c>
      <c r="B2" s="209"/>
      <c r="C2" s="209"/>
      <c r="D2" s="209"/>
      <c r="E2" s="209"/>
      <c r="F2" s="209"/>
      <c r="G2" s="209"/>
      <c r="H2" s="209"/>
      <c r="I2" s="209"/>
      <c r="J2" s="79" t="s">
        <v>1</v>
      </c>
      <c r="K2" s="79"/>
      <c r="L2" s="79"/>
      <c r="M2" s="79"/>
    </row>
    <row r="3" spans="1:13" ht="18.75" x14ac:dyDescent="0.3">
      <c r="A3" s="209" t="str">
        <f>+Marzo!A3</f>
        <v>Seguimiento al Plan Operativo Anual 2022</v>
      </c>
      <c r="B3" s="209"/>
      <c r="C3" s="209"/>
      <c r="D3" s="209"/>
      <c r="E3" s="209"/>
      <c r="F3" s="209"/>
      <c r="G3" s="209"/>
      <c r="H3" s="209"/>
      <c r="I3" s="209"/>
      <c r="J3" s="210" t="s">
        <v>112</v>
      </c>
      <c r="K3" s="211"/>
      <c r="L3" s="211"/>
      <c r="M3" s="211"/>
    </row>
    <row r="5" spans="1:13" ht="15.75" customHeight="1" x14ac:dyDescent="0.25">
      <c r="A5" s="212" t="s">
        <v>2</v>
      </c>
      <c r="B5" s="214" t="s">
        <v>3</v>
      </c>
      <c r="C5" s="216" t="s">
        <v>4</v>
      </c>
      <c r="D5" s="217"/>
      <c r="E5" s="214" t="s">
        <v>5</v>
      </c>
      <c r="F5" s="218" t="s">
        <v>6</v>
      </c>
      <c r="G5" s="219"/>
      <c r="H5" s="219"/>
      <c r="I5" s="219"/>
      <c r="J5" s="219"/>
      <c r="K5" s="219"/>
      <c r="L5" s="219"/>
      <c r="M5" s="220"/>
    </row>
    <row r="6" spans="1:13" ht="31.5" x14ac:dyDescent="0.25">
      <c r="A6" s="213"/>
      <c r="B6" s="215"/>
      <c r="C6" s="131" t="s">
        <v>7</v>
      </c>
      <c r="D6" s="131" t="s">
        <v>8</v>
      </c>
      <c r="E6" s="215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110</v>
      </c>
      <c r="K6" s="83" t="s">
        <v>13</v>
      </c>
      <c r="L6" s="83" t="s">
        <v>14</v>
      </c>
      <c r="M6" s="83" t="s">
        <v>15</v>
      </c>
    </row>
    <row r="7" spans="1:13" ht="25.5" customHeight="1" x14ac:dyDescent="0.25">
      <c r="A7" s="221">
        <v>1</v>
      </c>
      <c r="B7" s="221" t="s">
        <v>16</v>
      </c>
      <c r="C7" s="130" t="s">
        <v>17</v>
      </c>
      <c r="D7" s="130" t="s">
        <v>18</v>
      </c>
      <c r="E7" s="132" t="s">
        <v>19</v>
      </c>
      <c r="F7" s="86" t="s">
        <v>20</v>
      </c>
      <c r="G7" s="87">
        <v>12</v>
      </c>
      <c r="H7" s="88" t="s">
        <v>21</v>
      </c>
      <c r="I7" s="89"/>
      <c r="J7" s="87"/>
      <c r="K7" s="87">
        <f>+J7+Noviembre!K7</f>
        <v>1</v>
      </c>
      <c r="L7" s="90" t="e">
        <f t="shared" ref="L7:L8" si="0">+K7/I7</f>
        <v>#DIV/0!</v>
      </c>
      <c r="M7" s="90" t="e">
        <f>(1-L7)</f>
        <v>#DIV/0!</v>
      </c>
    </row>
    <row r="8" spans="1:13" ht="21" customHeight="1" x14ac:dyDescent="0.25">
      <c r="A8" s="205"/>
      <c r="B8" s="205"/>
      <c r="C8" s="130" t="s">
        <v>17</v>
      </c>
      <c r="D8" s="130" t="s">
        <v>18</v>
      </c>
      <c r="E8" s="132" t="s">
        <v>19</v>
      </c>
      <c r="F8" s="86" t="s">
        <v>22</v>
      </c>
      <c r="G8" s="87">
        <v>12</v>
      </c>
      <c r="H8" s="88" t="s">
        <v>21</v>
      </c>
      <c r="I8" s="89"/>
      <c r="J8" s="87"/>
      <c r="K8" s="87">
        <f>+J8+Noviembre!K8</f>
        <v>1</v>
      </c>
      <c r="L8" s="90" t="e">
        <f t="shared" si="0"/>
        <v>#DIV/0!</v>
      </c>
      <c r="M8" s="90" t="e">
        <f t="shared" ref="M8:M21" si="1">(1-L8)</f>
        <v>#DIV/0!</v>
      </c>
    </row>
    <row r="9" spans="1:13" ht="50.25" customHeight="1" x14ac:dyDescent="0.25">
      <c r="A9" s="203">
        <v>2</v>
      </c>
      <c r="B9" s="203" t="s">
        <v>23</v>
      </c>
      <c r="C9" s="206" t="s">
        <v>24</v>
      </c>
      <c r="D9" s="206" t="s">
        <v>18</v>
      </c>
      <c r="E9" s="133" t="s">
        <v>25</v>
      </c>
      <c r="F9" s="86" t="s">
        <v>26</v>
      </c>
      <c r="G9" s="87">
        <v>12</v>
      </c>
      <c r="H9" s="88" t="s">
        <v>21</v>
      </c>
      <c r="I9" s="89"/>
      <c r="J9" s="87"/>
      <c r="K9" s="87">
        <f>+J9+Noviembre!K9</f>
        <v>1</v>
      </c>
      <c r="L9" s="90" t="e">
        <f>+K9/I9</f>
        <v>#DIV/0!</v>
      </c>
      <c r="M9" s="90" t="e">
        <f t="shared" si="1"/>
        <v>#DIV/0!</v>
      </c>
    </row>
    <row r="10" spans="1:13" ht="57" customHeight="1" x14ac:dyDescent="0.25">
      <c r="A10" s="204"/>
      <c r="B10" s="204"/>
      <c r="C10" s="207"/>
      <c r="D10" s="207"/>
      <c r="E10" s="88" t="s">
        <v>27</v>
      </c>
      <c r="F10" s="92" t="s">
        <v>28</v>
      </c>
      <c r="G10" s="93">
        <v>21742560</v>
      </c>
      <c r="H10" s="88" t="s">
        <v>29</v>
      </c>
      <c r="I10" s="93"/>
      <c r="J10" s="87"/>
      <c r="K10" s="87">
        <f>+J10+Noviembre!K10</f>
        <v>288603</v>
      </c>
      <c r="L10" s="90" t="e">
        <f t="shared" ref="L10:L21" si="2">+K10/I10</f>
        <v>#DIV/0!</v>
      </c>
      <c r="M10" s="90" t="e">
        <f t="shared" si="1"/>
        <v>#DIV/0!</v>
      </c>
    </row>
    <row r="11" spans="1:13" ht="55.5" customHeight="1" x14ac:dyDescent="0.25">
      <c r="A11" s="204"/>
      <c r="B11" s="204"/>
      <c r="C11" s="207"/>
      <c r="D11" s="207"/>
      <c r="E11" s="133" t="s">
        <v>30</v>
      </c>
      <c r="F11" s="92" t="s">
        <v>31</v>
      </c>
      <c r="G11" s="89">
        <v>36500</v>
      </c>
      <c r="H11" s="88" t="s">
        <v>29</v>
      </c>
      <c r="I11" s="89"/>
      <c r="J11" s="87"/>
      <c r="K11" s="87">
        <f>+J11+Noviembre!K11</f>
        <v>1</v>
      </c>
      <c r="L11" s="90" t="e">
        <f t="shared" si="2"/>
        <v>#DIV/0!</v>
      </c>
      <c r="M11" s="90" t="e">
        <f t="shared" si="1"/>
        <v>#DIV/0!</v>
      </c>
    </row>
    <row r="12" spans="1:13" ht="63" x14ac:dyDescent="0.25">
      <c r="A12" s="204"/>
      <c r="B12" s="204"/>
      <c r="C12" s="207"/>
      <c r="D12" s="208"/>
      <c r="E12" s="133" t="s">
        <v>25</v>
      </c>
      <c r="F12" s="86" t="s">
        <v>32</v>
      </c>
      <c r="G12" s="89">
        <v>12</v>
      </c>
      <c r="H12" s="88" t="s">
        <v>21</v>
      </c>
      <c r="I12" s="89"/>
      <c r="J12" s="87"/>
      <c r="K12" s="87">
        <f>+J12+Noviembre!K12</f>
        <v>1005</v>
      </c>
      <c r="L12" s="90" t="e">
        <f>+K12/I12</f>
        <v>#DIV/0!</v>
      </c>
      <c r="M12" s="90" t="e">
        <f t="shared" si="1"/>
        <v>#DIV/0!</v>
      </c>
    </row>
    <row r="13" spans="1:13" ht="31.5" x14ac:dyDescent="0.25">
      <c r="A13" s="204"/>
      <c r="B13" s="204"/>
      <c r="C13" s="207"/>
      <c r="D13" s="206" t="s">
        <v>18</v>
      </c>
      <c r="E13" s="88" t="s">
        <v>33</v>
      </c>
      <c r="F13" s="86" t="s">
        <v>34</v>
      </c>
      <c r="G13" s="89">
        <v>61</v>
      </c>
      <c r="H13" s="88" t="s">
        <v>35</v>
      </c>
      <c r="I13" s="89"/>
      <c r="J13" s="87"/>
      <c r="K13" s="87">
        <f>+J13+Noviembre!K13</f>
        <v>2</v>
      </c>
      <c r="L13" s="90" t="e">
        <f t="shared" si="2"/>
        <v>#DIV/0!</v>
      </c>
      <c r="M13" s="90" t="e">
        <f t="shared" si="1"/>
        <v>#DIV/0!</v>
      </c>
    </row>
    <row r="14" spans="1:13" ht="47.25" x14ac:dyDescent="0.25">
      <c r="A14" s="205"/>
      <c r="B14" s="204"/>
      <c r="C14" s="208"/>
      <c r="D14" s="208"/>
      <c r="E14" s="133" t="s">
        <v>36</v>
      </c>
      <c r="F14" s="95" t="s">
        <v>37</v>
      </c>
      <c r="G14" s="89">
        <v>45000</v>
      </c>
      <c r="H14" s="88" t="s">
        <v>38</v>
      </c>
      <c r="I14" s="89"/>
      <c r="J14" s="87"/>
      <c r="K14" s="87">
        <f>+J14+Noviembre!K14</f>
        <v>313</v>
      </c>
      <c r="L14" s="90" t="e">
        <f t="shared" si="2"/>
        <v>#DIV/0!</v>
      </c>
      <c r="M14" s="90" t="e">
        <f t="shared" si="1"/>
        <v>#DIV/0!</v>
      </c>
    </row>
    <row r="15" spans="1:13" ht="78.75" x14ac:dyDescent="0.25">
      <c r="A15" s="134"/>
      <c r="B15" s="205"/>
      <c r="C15" s="129"/>
      <c r="D15" s="129" t="s">
        <v>18</v>
      </c>
      <c r="E15" s="133" t="s">
        <v>39</v>
      </c>
      <c r="F15" s="95" t="s">
        <v>40</v>
      </c>
      <c r="G15" s="89">
        <v>1000</v>
      </c>
      <c r="H15" s="88" t="s">
        <v>41</v>
      </c>
      <c r="I15" s="89"/>
      <c r="J15" s="87"/>
      <c r="K15" s="87">
        <f>+J15+Noviembre!K15</f>
        <v>15</v>
      </c>
      <c r="L15" s="90" t="e">
        <f t="shared" si="2"/>
        <v>#DIV/0!</v>
      </c>
      <c r="M15" s="90" t="e">
        <f t="shared" si="1"/>
        <v>#DIV/0!</v>
      </c>
    </row>
    <row r="16" spans="1:13" ht="56.25" customHeight="1" x14ac:dyDescent="0.25">
      <c r="A16" s="203">
        <v>4</v>
      </c>
      <c r="B16" s="203" t="s">
        <v>42</v>
      </c>
      <c r="C16" s="206" t="s">
        <v>43</v>
      </c>
      <c r="D16" s="206" t="s">
        <v>18</v>
      </c>
      <c r="E16" s="203" t="s">
        <v>44</v>
      </c>
      <c r="F16" s="98" t="s">
        <v>45</v>
      </c>
      <c r="G16" s="89">
        <v>256300</v>
      </c>
      <c r="H16" s="88" t="s">
        <v>29</v>
      </c>
      <c r="I16" s="89"/>
      <c r="J16" s="87"/>
      <c r="K16" s="87">
        <f>+J16+Noviembre!K16</f>
        <v>0</v>
      </c>
      <c r="L16" s="90" t="e">
        <f t="shared" si="2"/>
        <v>#DIV/0!</v>
      </c>
      <c r="M16" s="90" t="e">
        <f t="shared" si="1"/>
        <v>#DIV/0!</v>
      </c>
    </row>
    <row r="17" spans="1:13" ht="56.25" customHeight="1" x14ac:dyDescent="0.25">
      <c r="A17" s="204"/>
      <c r="B17" s="204"/>
      <c r="C17" s="207"/>
      <c r="D17" s="207"/>
      <c r="E17" s="204"/>
      <c r="F17" s="98" t="s">
        <v>46</v>
      </c>
      <c r="G17" s="89">
        <v>256300</v>
      </c>
      <c r="H17" s="88" t="s">
        <v>29</v>
      </c>
      <c r="I17" s="89"/>
      <c r="J17" s="87"/>
      <c r="K17" s="87">
        <f>+J17+Noviembre!K17</f>
        <v>0</v>
      </c>
      <c r="L17" s="90" t="e">
        <f>+K17/I17</f>
        <v>#DIV/0!</v>
      </c>
      <c r="M17" s="90" t="e">
        <f t="shared" si="1"/>
        <v>#DIV/0!</v>
      </c>
    </row>
    <row r="18" spans="1:13" ht="31.5" hidden="1" x14ac:dyDescent="0.25">
      <c r="A18" s="134"/>
      <c r="B18" s="205"/>
      <c r="C18" s="208"/>
      <c r="D18" s="129" t="s">
        <v>18</v>
      </c>
      <c r="E18" s="205"/>
      <c r="F18" s="98" t="s">
        <v>47</v>
      </c>
      <c r="G18" s="89">
        <v>1</v>
      </c>
      <c r="H18" s="88" t="s">
        <v>48</v>
      </c>
      <c r="I18" s="89"/>
      <c r="J18" s="87"/>
      <c r="K18" s="87">
        <f>+J18+Noviembre!K18</f>
        <v>0</v>
      </c>
      <c r="L18" s="90">
        <v>0</v>
      </c>
      <c r="M18" s="90">
        <f t="shared" si="1"/>
        <v>1</v>
      </c>
    </row>
    <row r="19" spans="1:13" ht="66" customHeight="1" x14ac:dyDescent="0.25">
      <c r="A19" s="203">
        <v>5</v>
      </c>
      <c r="B19" s="203" t="s">
        <v>49</v>
      </c>
      <c r="C19" s="206" t="s">
        <v>50</v>
      </c>
      <c r="D19" s="206" t="s">
        <v>18</v>
      </c>
      <c r="E19" s="203" t="s">
        <v>44</v>
      </c>
      <c r="F19" s="98" t="s">
        <v>51</v>
      </c>
      <c r="G19" s="87">
        <v>110</v>
      </c>
      <c r="H19" s="88" t="s">
        <v>52</v>
      </c>
      <c r="I19" s="87"/>
      <c r="J19" s="87"/>
      <c r="K19" s="87">
        <f>+J19+Noviembre!K19</f>
        <v>15</v>
      </c>
      <c r="L19" s="90" t="e">
        <f>+K19/I19</f>
        <v>#DIV/0!</v>
      </c>
      <c r="M19" s="90" t="e">
        <f t="shared" si="1"/>
        <v>#DIV/0!</v>
      </c>
    </row>
    <row r="20" spans="1:13" ht="34.5" customHeight="1" x14ac:dyDescent="0.25">
      <c r="A20" s="204"/>
      <c r="B20" s="204"/>
      <c r="C20" s="207"/>
      <c r="D20" s="207"/>
      <c r="E20" s="204"/>
      <c r="F20" s="98" t="s">
        <v>53</v>
      </c>
      <c r="G20" s="87">
        <v>15</v>
      </c>
      <c r="H20" s="88" t="s">
        <v>52</v>
      </c>
      <c r="I20" s="87"/>
      <c r="J20" s="87"/>
      <c r="K20" s="87">
        <f>+J20+Noviembre!K20</f>
        <v>0</v>
      </c>
      <c r="L20" s="90" t="e">
        <f t="shared" si="2"/>
        <v>#DIV/0!</v>
      </c>
      <c r="M20" s="90" t="e">
        <f t="shared" si="1"/>
        <v>#DIV/0!</v>
      </c>
    </row>
    <row r="21" spans="1:13" ht="31.5" x14ac:dyDescent="0.25">
      <c r="A21" s="205"/>
      <c r="B21" s="205"/>
      <c r="C21" s="208"/>
      <c r="D21" s="208"/>
      <c r="E21" s="205"/>
      <c r="F21" s="98" t="s">
        <v>54</v>
      </c>
      <c r="G21" s="87">
        <v>95</v>
      </c>
      <c r="H21" s="88" t="s">
        <v>52</v>
      </c>
      <c r="I21" s="87"/>
      <c r="J21" s="87"/>
      <c r="K21" s="87">
        <f>+J21+Noviembre!K21</f>
        <v>15</v>
      </c>
      <c r="L21" s="90" t="e">
        <f t="shared" si="2"/>
        <v>#DIV/0!</v>
      </c>
      <c r="M21" s="90" t="e">
        <f t="shared" si="1"/>
        <v>#DIV/0!</v>
      </c>
    </row>
    <row r="36" spans="7:7" x14ac:dyDescent="0.25">
      <c r="G36" s="141">
        <f>699322+711245+699322+893808+257329+213840+225682+228923+218765+194318+153887+160490</f>
        <v>4656931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7"/>
  <sheetViews>
    <sheetView zoomScale="96" zoomScaleNormal="96" zoomScaleSheetLayoutView="70" workbookViewId="0">
      <selection activeCell="AA9" sqref="AA9"/>
    </sheetView>
  </sheetViews>
  <sheetFormatPr baseColWidth="10" defaultRowHeight="15" x14ac:dyDescent="0.25"/>
  <cols>
    <col min="1" max="1" width="7.28515625" style="80" customWidth="1"/>
    <col min="2" max="2" width="18" style="80" customWidth="1"/>
    <col min="3" max="4" width="11.42578125" style="80"/>
    <col min="5" max="5" width="26.5703125" style="80" customWidth="1"/>
    <col min="6" max="6" width="40.5703125" style="80" customWidth="1"/>
    <col min="7" max="7" width="16" style="80" customWidth="1"/>
    <col min="8" max="8" width="17.7109375" style="80" customWidth="1"/>
    <col min="9" max="9" width="16" style="80" customWidth="1"/>
    <col min="10" max="10" width="15.140625" style="80" customWidth="1"/>
    <col min="11" max="12" width="14.28515625" style="80" customWidth="1"/>
    <col min="13" max="13" width="15.42578125" style="80" customWidth="1"/>
    <col min="14" max="14" width="16.140625" style="80" customWidth="1"/>
    <col min="15" max="16384" width="11.42578125" style="80"/>
  </cols>
  <sheetData>
    <row r="2" spans="1:17" ht="18.75" x14ac:dyDescent="0.3">
      <c r="A2" s="209" t="s">
        <v>0</v>
      </c>
      <c r="B2" s="209"/>
      <c r="C2" s="209"/>
      <c r="D2" s="209"/>
      <c r="E2" s="209"/>
      <c r="F2" s="209"/>
      <c r="G2" s="209"/>
      <c r="H2" s="209"/>
      <c r="I2" s="209"/>
      <c r="J2" s="79" t="s">
        <v>1</v>
      </c>
      <c r="K2" s="79"/>
      <c r="L2" s="79"/>
      <c r="M2" s="79"/>
    </row>
    <row r="3" spans="1:17" ht="18.75" x14ac:dyDescent="0.3">
      <c r="A3" s="209" t="str">
        <f>+Marzo!A3</f>
        <v>Seguimiento al Plan Operativo Anual 2022</v>
      </c>
      <c r="B3" s="209"/>
      <c r="C3" s="209"/>
      <c r="D3" s="209"/>
      <c r="E3" s="209"/>
      <c r="F3" s="209"/>
      <c r="G3" s="209"/>
      <c r="H3" s="209"/>
      <c r="I3" s="209"/>
      <c r="J3" s="210" t="s">
        <v>109</v>
      </c>
      <c r="K3" s="211"/>
      <c r="L3" s="211"/>
      <c r="M3" s="211"/>
    </row>
    <row r="5" spans="1:17" ht="15.75" customHeight="1" x14ac:dyDescent="0.25">
      <c r="A5" s="212" t="s">
        <v>2</v>
      </c>
      <c r="B5" s="214" t="s">
        <v>3</v>
      </c>
      <c r="C5" s="216" t="s">
        <v>4</v>
      </c>
      <c r="D5" s="217"/>
      <c r="E5" s="214" t="s">
        <v>5</v>
      </c>
      <c r="F5" s="218" t="s">
        <v>6</v>
      </c>
      <c r="G5" s="219"/>
      <c r="H5" s="219"/>
      <c r="I5" s="219"/>
      <c r="J5" s="219"/>
      <c r="K5" s="219"/>
      <c r="L5" s="219"/>
      <c r="M5" s="220"/>
    </row>
    <row r="6" spans="1:17" ht="31.5" x14ac:dyDescent="0.25">
      <c r="A6" s="213"/>
      <c r="B6" s="215"/>
      <c r="C6" s="131" t="s">
        <v>7</v>
      </c>
      <c r="D6" s="131" t="s">
        <v>8</v>
      </c>
      <c r="E6" s="215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110</v>
      </c>
      <c r="K6" s="83" t="s">
        <v>13</v>
      </c>
      <c r="L6" s="83" t="s">
        <v>14</v>
      </c>
      <c r="M6" s="83" t="s">
        <v>15</v>
      </c>
    </row>
    <row r="7" spans="1:17" ht="25.5" customHeight="1" x14ac:dyDescent="0.25">
      <c r="A7" s="221">
        <v>1</v>
      </c>
      <c r="B7" s="221" t="s">
        <v>16</v>
      </c>
      <c r="C7" s="130" t="s">
        <v>17</v>
      </c>
      <c r="D7" s="130" t="s">
        <v>18</v>
      </c>
      <c r="E7" s="132" t="s">
        <v>19</v>
      </c>
      <c r="F7" s="86" t="s">
        <v>20</v>
      </c>
      <c r="G7" s="87"/>
      <c r="H7" s="88" t="s">
        <v>21</v>
      </c>
      <c r="I7" s="89"/>
      <c r="J7" s="87"/>
      <c r="K7" s="87">
        <f>+J7+Octubre!K7</f>
        <v>1</v>
      </c>
      <c r="L7" s="90" t="e">
        <f t="shared" ref="L7:L8" si="0">+K7/I7</f>
        <v>#DIV/0!</v>
      </c>
      <c r="M7" s="90" t="e">
        <f>(1-L7)</f>
        <v>#DIV/0!</v>
      </c>
      <c r="O7" s="144"/>
    </row>
    <row r="8" spans="1:17" ht="21" customHeight="1" x14ac:dyDescent="0.25">
      <c r="A8" s="205"/>
      <c r="B8" s="205"/>
      <c r="C8" s="130" t="s">
        <v>17</v>
      </c>
      <c r="D8" s="130" t="s">
        <v>18</v>
      </c>
      <c r="E8" s="132" t="s">
        <v>19</v>
      </c>
      <c r="F8" s="86" t="s">
        <v>22</v>
      </c>
      <c r="G8" s="87"/>
      <c r="H8" s="88" t="s">
        <v>21</v>
      </c>
      <c r="I8" s="89"/>
      <c r="J8" s="87"/>
      <c r="K8" s="87">
        <f>+J8+Octubre!K8</f>
        <v>1</v>
      </c>
      <c r="L8" s="90" t="e">
        <f t="shared" si="0"/>
        <v>#DIV/0!</v>
      </c>
      <c r="M8" s="90" t="e">
        <f t="shared" ref="M8:M21" si="1">(1-L8)</f>
        <v>#DIV/0!</v>
      </c>
    </row>
    <row r="9" spans="1:17" ht="50.25" customHeight="1" x14ac:dyDescent="0.25">
      <c r="A9" s="203">
        <v>2</v>
      </c>
      <c r="B9" s="203" t="s">
        <v>23</v>
      </c>
      <c r="C9" s="206" t="s">
        <v>24</v>
      </c>
      <c r="D9" s="206" t="s">
        <v>18</v>
      </c>
      <c r="E9" s="133" t="s">
        <v>25</v>
      </c>
      <c r="F9" s="86" t="s">
        <v>26</v>
      </c>
      <c r="G9" s="87"/>
      <c r="H9" s="88" t="s">
        <v>21</v>
      </c>
      <c r="I9" s="89"/>
      <c r="J9" s="87"/>
      <c r="K9" s="87">
        <f>+J9+Octubre!K9</f>
        <v>1</v>
      </c>
      <c r="L9" s="90" t="e">
        <f>+K9/I9</f>
        <v>#DIV/0!</v>
      </c>
      <c r="M9" s="90" t="e">
        <f t="shared" si="1"/>
        <v>#DIV/0!</v>
      </c>
      <c r="O9" s="145"/>
    </row>
    <row r="10" spans="1:17" ht="57" customHeight="1" x14ac:dyDescent="0.25">
      <c r="A10" s="204"/>
      <c r="B10" s="204"/>
      <c r="C10" s="207"/>
      <c r="D10" s="207"/>
      <c r="E10" s="88" t="s">
        <v>27</v>
      </c>
      <c r="F10" s="92" t="s">
        <v>28</v>
      </c>
      <c r="G10" s="93"/>
      <c r="H10" s="88" t="s">
        <v>29</v>
      </c>
      <c r="I10" s="93"/>
      <c r="J10" s="87"/>
      <c r="K10" s="87">
        <f>+J10+Octubre!K10</f>
        <v>288603</v>
      </c>
      <c r="L10" s="90" t="e">
        <f t="shared" ref="L10:L21" si="2">+K10/I10</f>
        <v>#DIV/0!</v>
      </c>
      <c r="M10" s="90" t="e">
        <f t="shared" si="1"/>
        <v>#DIV/0!</v>
      </c>
      <c r="Q10" s="80" t="s">
        <v>65</v>
      </c>
    </row>
    <row r="11" spans="1:17" ht="55.5" customHeight="1" x14ac:dyDescent="0.25">
      <c r="A11" s="204"/>
      <c r="B11" s="204"/>
      <c r="C11" s="207"/>
      <c r="D11" s="207"/>
      <c r="E11" s="133" t="s">
        <v>30</v>
      </c>
      <c r="F11" s="92" t="s">
        <v>31</v>
      </c>
      <c r="G11" s="89"/>
      <c r="H11" s="88" t="s">
        <v>29</v>
      </c>
      <c r="I11" s="89"/>
      <c r="J11" s="87"/>
      <c r="K11" s="87">
        <f>+J11+Octubre!K11</f>
        <v>1</v>
      </c>
      <c r="L11" s="90" t="e">
        <f t="shared" si="2"/>
        <v>#DIV/0!</v>
      </c>
      <c r="M11" s="90" t="e">
        <f t="shared" si="1"/>
        <v>#DIV/0!</v>
      </c>
      <c r="N11" s="94"/>
    </row>
    <row r="12" spans="1:17" ht="63" x14ac:dyDescent="0.25">
      <c r="A12" s="204"/>
      <c r="B12" s="204"/>
      <c r="C12" s="207"/>
      <c r="D12" s="208"/>
      <c r="E12" s="133" t="s">
        <v>25</v>
      </c>
      <c r="F12" s="86" t="s">
        <v>32</v>
      </c>
      <c r="G12" s="89"/>
      <c r="H12" s="88" t="s">
        <v>21</v>
      </c>
      <c r="I12" s="89"/>
      <c r="J12" s="87"/>
      <c r="K12" s="87">
        <f>+J12+Octubre!K12</f>
        <v>1005</v>
      </c>
      <c r="L12" s="90" t="e">
        <f>+K12/I12</f>
        <v>#DIV/0!</v>
      </c>
      <c r="M12" s="90" t="e">
        <f t="shared" si="1"/>
        <v>#DIV/0!</v>
      </c>
    </row>
    <row r="13" spans="1:17" ht="31.5" x14ac:dyDescent="0.25">
      <c r="A13" s="204"/>
      <c r="B13" s="204"/>
      <c r="C13" s="207"/>
      <c r="D13" s="206" t="s">
        <v>18</v>
      </c>
      <c r="E13" s="88" t="s">
        <v>33</v>
      </c>
      <c r="F13" s="86" t="s">
        <v>34</v>
      </c>
      <c r="G13" s="89"/>
      <c r="H13" s="88" t="s">
        <v>35</v>
      </c>
      <c r="I13" s="89"/>
      <c r="J13" s="87"/>
      <c r="K13" s="87">
        <f>+J13+Octubre!K13</f>
        <v>2</v>
      </c>
      <c r="L13" s="90" t="e">
        <f t="shared" si="2"/>
        <v>#DIV/0!</v>
      </c>
      <c r="M13" s="90" t="e">
        <f t="shared" si="1"/>
        <v>#DIV/0!</v>
      </c>
    </row>
    <row r="14" spans="1:17" ht="47.25" x14ac:dyDescent="0.25">
      <c r="A14" s="205"/>
      <c r="B14" s="204"/>
      <c r="C14" s="208"/>
      <c r="D14" s="208"/>
      <c r="E14" s="133" t="s">
        <v>36</v>
      </c>
      <c r="F14" s="95" t="s">
        <v>37</v>
      </c>
      <c r="G14" s="89"/>
      <c r="H14" s="88" t="s">
        <v>38</v>
      </c>
      <c r="I14" s="89"/>
      <c r="J14" s="87"/>
      <c r="K14" s="87">
        <f>+J14+Octubre!K14</f>
        <v>313</v>
      </c>
      <c r="L14" s="90" t="e">
        <f t="shared" si="2"/>
        <v>#DIV/0!</v>
      </c>
      <c r="M14" s="90" t="e">
        <f>(1-L14)</f>
        <v>#DIV/0!</v>
      </c>
    </row>
    <row r="15" spans="1:17" ht="78.75" x14ac:dyDescent="0.25">
      <c r="A15" s="134"/>
      <c r="B15" s="205"/>
      <c r="C15" s="129"/>
      <c r="D15" s="129" t="s">
        <v>18</v>
      </c>
      <c r="E15" s="133" t="s">
        <v>39</v>
      </c>
      <c r="F15" s="95" t="s">
        <v>40</v>
      </c>
      <c r="G15" s="89"/>
      <c r="H15" s="88" t="s">
        <v>41</v>
      </c>
      <c r="I15" s="89"/>
      <c r="J15" s="87"/>
      <c r="K15" s="87">
        <f>+J15+Octubre!K15</f>
        <v>15</v>
      </c>
      <c r="L15" s="90" t="e">
        <f t="shared" si="2"/>
        <v>#DIV/0!</v>
      </c>
      <c r="M15" s="90" t="e">
        <f>(1-L15)</f>
        <v>#DIV/0!</v>
      </c>
    </row>
    <row r="16" spans="1:17" ht="56.25" customHeight="1" x14ac:dyDescent="0.25">
      <c r="A16" s="203">
        <v>4</v>
      </c>
      <c r="B16" s="203" t="s">
        <v>42</v>
      </c>
      <c r="C16" s="206" t="s">
        <v>43</v>
      </c>
      <c r="D16" s="206" t="s">
        <v>18</v>
      </c>
      <c r="E16" s="203" t="s">
        <v>44</v>
      </c>
      <c r="F16" s="98" t="s">
        <v>45</v>
      </c>
      <c r="G16" s="89"/>
      <c r="H16" s="88" t="s">
        <v>29</v>
      </c>
      <c r="I16" s="89"/>
      <c r="J16" s="87"/>
      <c r="K16" s="87">
        <f>+J16+Octubre!K16</f>
        <v>0</v>
      </c>
      <c r="L16" s="90" t="e">
        <f t="shared" si="2"/>
        <v>#DIV/0!</v>
      </c>
      <c r="M16" s="90" t="e">
        <f t="shared" si="1"/>
        <v>#DIV/0!</v>
      </c>
    </row>
    <row r="17" spans="1:13" ht="56.25" customHeight="1" x14ac:dyDescent="0.25">
      <c r="A17" s="204"/>
      <c r="B17" s="204"/>
      <c r="C17" s="207"/>
      <c r="D17" s="207"/>
      <c r="E17" s="204"/>
      <c r="F17" s="98" t="s">
        <v>46</v>
      </c>
      <c r="G17" s="89"/>
      <c r="H17" s="88" t="s">
        <v>29</v>
      </c>
      <c r="I17" s="89"/>
      <c r="J17" s="87"/>
      <c r="K17" s="87">
        <f>+J17+Octubre!K17</f>
        <v>0</v>
      </c>
      <c r="L17" s="90" t="e">
        <f>+K17/I17</f>
        <v>#DIV/0!</v>
      </c>
      <c r="M17" s="90" t="e">
        <f t="shared" si="1"/>
        <v>#DIV/0!</v>
      </c>
    </row>
    <row r="18" spans="1:13" ht="31.5" hidden="1" x14ac:dyDescent="0.25">
      <c r="A18" s="134"/>
      <c r="B18" s="205"/>
      <c r="C18" s="208"/>
      <c r="D18" s="129" t="s">
        <v>18</v>
      </c>
      <c r="E18" s="205"/>
      <c r="F18" s="98" t="s">
        <v>47</v>
      </c>
      <c r="G18" s="89"/>
      <c r="H18" s="88" t="s">
        <v>48</v>
      </c>
      <c r="I18" s="89"/>
      <c r="J18" s="87"/>
      <c r="K18" s="87">
        <f>+J18+Octubre!K18</f>
        <v>0</v>
      </c>
      <c r="L18" s="90">
        <v>0</v>
      </c>
      <c r="M18" s="90">
        <f t="shared" si="1"/>
        <v>1</v>
      </c>
    </row>
    <row r="19" spans="1:13" ht="66" customHeight="1" x14ac:dyDescent="0.25">
      <c r="A19" s="203">
        <v>5</v>
      </c>
      <c r="B19" s="203" t="s">
        <v>49</v>
      </c>
      <c r="C19" s="206" t="s">
        <v>50</v>
      </c>
      <c r="D19" s="206" t="s">
        <v>18</v>
      </c>
      <c r="E19" s="203" t="s">
        <v>44</v>
      </c>
      <c r="F19" s="98" t="s">
        <v>51</v>
      </c>
      <c r="G19" s="87"/>
      <c r="H19" s="88" t="s">
        <v>52</v>
      </c>
      <c r="I19" s="87"/>
      <c r="J19" s="87"/>
      <c r="K19" s="87">
        <f>+J19+Octubre!K19</f>
        <v>15</v>
      </c>
      <c r="L19" s="90" t="e">
        <f>+K19/I19</f>
        <v>#DIV/0!</v>
      </c>
      <c r="M19" s="90" t="e">
        <f t="shared" si="1"/>
        <v>#DIV/0!</v>
      </c>
    </row>
    <row r="20" spans="1:13" ht="34.5" customHeight="1" x14ac:dyDescent="0.25">
      <c r="A20" s="204"/>
      <c r="B20" s="204"/>
      <c r="C20" s="207"/>
      <c r="D20" s="207"/>
      <c r="E20" s="204"/>
      <c r="F20" s="98" t="s">
        <v>53</v>
      </c>
      <c r="G20" s="87"/>
      <c r="H20" s="88" t="s">
        <v>52</v>
      </c>
      <c r="I20" s="87"/>
      <c r="J20" s="87"/>
      <c r="K20" s="87">
        <f>+J20+Octubre!K20</f>
        <v>0</v>
      </c>
      <c r="L20" s="90" t="e">
        <f t="shared" si="2"/>
        <v>#DIV/0!</v>
      </c>
      <c r="M20" s="90" t="e">
        <f t="shared" si="1"/>
        <v>#DIV/0!</v>
      </c>
    </row>
    <row r="21" spans="1:13" ht="31.5" x14ac:dyDescent="0.25">
      <c r="A21" s="205"/>
      <c r="B21" s="205"/>
      <c r="C21" s="208"/>
      <c r="D21" s="208"/>
      <c r="E21" s="205"/>
      <c r="F21" s="98" t="s">
        <v>54</v>
      </c>
      <c r="G21" s="87"/>
      <c r="H21" s="88" t="s">
        <v>52</v>
      </c>
      <c r="I21" s="87"/>
      <c r="J21" s="87"/>
      <c r="K21" s="87">
        <f>+J21+Octubre!K21</f>
        <v>15</v>
      </c>
      <c r="L21" s="90" t="e">
        <f t="shared" si="2"/>
        <v>#DIV/0!</v>
      </c>
      <c r="M21" s="90" t="e">
        <f t="shared" si="1"/>
        <v>#DIV/0!</v>
      </c>
    </row>
    <row r="22" spans="1:13" s="99" customFormat="1" ht="15.75" x14ac:dyDescent="0.25">
      <c r="A22" s="106"/>
      <c r="B22" s="107"/>
      <c r="C22" s="108"/>
      <c r="D22" s="108"/>
      <c r="E22" s="107"/>
      <c r="F22" s="109"/>
      <c r="G22" s="110"/>
      <c r="H22" s="107"/>
      <c r="I22" s="110"/>
      <c r="J22" s="110"/>
      <c r="K22" s="110"/>
      <c r="L22" s="111"/>
      <c r="M22" s="111"/>
    </row>
    <row r="23" spans="1:13" s="99" customFormat="1" ht="29.25" customHeight="1" thickBot="1" x14ac:dyDescent="0.3">
      <c r="A23" s="100"/>
      <c r="B23" s="222" t="s">
        <v>116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</row>
    <row r="24" spans="1:13" s="99" customFormat="1" ht="31.5" x14ac:dyDescent="0.25">
      <c r="A24" s="100"/>
      <c r="B24" s="223" t="s">
        <v>99</v>
      </c>
      <c r="C24" s="224"/>
      <c r="D24" s="224"/>
      <c r="E24" s="224"/>
      <c r="F24" s="224"/>
      <c r="G24" s="101" t="s">
        <v>11</v>
      </c>
      <c r="H24" s="101" t="s">
        <v>97</v>
      </c>
      <c r="I24" s="101" t="s">
        <v>98</v>
      </c>
      <c r="J24" s="101" t="s">
        <v>118</v>
      </c>
      <c r="K24" s="102" t="s">
        <v>117</v>
      </c>
      <c r="L24" s="100"/>
      <c r="M24" s="100"/>
    </row>
    <row r="25" spans="1:13" s="99" customFormat="1" ht="15.75" x14ac:dyDescent="0.25">
      <c r="A25" s="100"/>
      <c r="B25" s="225" t="str">
        <f>+F11</f>
        <v>003 Volumen de desechos sólidos flotantes y plantas acuáticas extraídos del Lago de Amatitlán</v>
      </c>
      <c r="C25" s="226"/>
      <c r="D25" s="226"/>
      <c r="E25" s="226"/>
      <c r="F25" s="226"/>
      <c r="G25" s="150" t="str">
        <f>+H11</f>
        <v>Metro cúbico</v>
      </c>
      <c r="H25" s="103">
        <v>5355</v>
      </c>
      <c r="I25" s="103">
        <f>+H25-Octubre!J11</f>
        <v>5355</v>
      </c>
      <c r="J25" s="103">
        <v>4614</v>
      </c>
      <c r="K25" s="104">
        <f>+J25+I25</f>
        <v>9969</v>
      </c>
      <c r="L25" s="100"/>
      <c r="M25" s="100"/>
    </row>
    <row r="26" spans="1:13" s="99" customFormat="1" ht="15.75" x14ac:dyDescent="0.25">
      <c r="A26" s="100"/>
      <c r="B26" s="225" t="str">
        <f>+F16</f>
        <v>001 Retención de sólidos, sedimentos y estabilización de los ríos tributarios del lago de Amatitlán</v>
      </c>
      <c r="C26" s="226"/>
      <c r="D26" s="226"/>
      <c r="E26" s="226"/>
      <c r="F26" s="226"/>
      <c r="G26" s="150" t="str">
        <f>+H16</f>
        <v>Metro cúbico</v>
      </c>
      <c r="H26" s="103">
        <v>10000</v>
      </c>
      <c r="I26" s="103">
        <f>+H26-Octubre!J16</f>
        <v>10000</v>
      </c>
      <c r="J26" s="103">
        <v>21184</v>
      </c>
      <c r="K26" s="104">
        <f t="shared" ref="K26:K27" si="3">+J26+I26</f>
        <v>31184</v>
      </c>
      <c r="L26" s="100"/>
      <c r="M26" s="100"/>
    </row>
    <row r="27" spans="1:13" s="99" customFormat="1" ht="16.5" thickBot="1" x14ac:dyDescent="0.3">
      <c r="A27" s="100"/>
      <c r="B27" s="227" t="str">
        <f>+F17</f>
        <v>002 Retención de sedimentos a través de la conformación de diques y otros mecanismos de control</v>
      </c>
      <c r="C27" s="228"/>
      <c r="D27" s="228"/>
      <c r="E27" s="228"/>
      <c r="F27" s="228"/>
      <c r="G27" s="151" t="str">
        <f>+H17</f>
        <v>Metro cúbico</v>
      </c>
      <c r="H27" s="105">
        <v>10000</v>
      </c>
      <c r="I27" s="105">
        <f>+H27-Octubre!J17</f>
        <v>10000</v>
      </c>
      <c r="J27" s="105">
        <v>21184</v>
      </c>
      <c r="K27" s="128">
        <f t="shared" si="3"/>
        <v>31184</v>
      </c>
      <c r="L27" s="100"/>
      <c r="M27" s="100"/>
    </row>
  </sheetData>
  <mergeCells count="30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B23:M23"/>
    <mergeCell ref="B24:F24"/>
    <mergeCell ref="B25:F25"/>
    <mergeCell ref="B26:F26"/>
    <mergeCell ref="B27:F27"/>
  </mergeCells>
  <pageMargins left="1.2736614173228347" right="0.70866141732283472" top="0.74803149606299213" bottom="0.74803149606299213" header="0.31496062992125984" footer="0.31496062992125984"/>
  <pageSetup paperSize="9" scale="51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22"/>
  <sheetViews>
    <sheetView topLeftCell="A11" zoomScale="85" zoomScaleNormal="85" zoomScaleSheetLayoutView="100" workbookViewId="0">
      <selection activeCell="I30" sqref="I30:K30"/>
    </sheetView>
  </sheetViews>
  <sheetFormatPr baseColWidth="10" defaultRowHeight="15" x14ac:dyDescent="0.25"/>
  <cols>
    <col min="1" max="1" width="7.28515625" style="80" customWidth="1"/>
    <col min="2" max="2" width="18" style="80" customWidth="1"/>
    <col min="3" max="4" width="11.42578125" style="80"/>
    <col min="5" max="5" width="26.5703125" style="80" customWidth="1"/>
    <col min="6" max="6" width="40.5703125" style="80" customWidth="1"/>
    <col min="7" max="7" width="16" style="80" customWidth="1"/>
    <col min="8" max="8" width="17.7109375" style="80" customWidth="1"/>
    <col min="9" max="9" width="16" style="80" customWidth="1"/>
    <col min="10" max="10" width="15.140625" style="80" customWidth="1"/>
    <col min="11" max="12" width="14.28515625" style="80" customWidth="1"/>
    <col min="13" max="13" width="15.42578125" style="80" customWidth="1"/>
    <col min="14" max="14" width="16.140625" style="80" customWidth="1"/>
    <col min="15" max="15" width="0" style="80" hidden="1" customWidth="1"/>
    <col min="16" max="16" width="13.140625" style="80" hidden="1" customWidth="1"/>
    <col min="17" max="17" width="14.28515625" style="80" hidden="1" customWidth="1"/>
    <col min="18" max="18" width="0" style="80" hidden="1" customWidth="1"/>
    <col min="19" max="19" width="21.85546875" style="80" hidden="1" customWidth="1"/>
    <col min="20" max="20" width="18" style="80" hidden="1" customWidth="1"/>
    <col min="21" max="21" width="13.5703125" style="80" hidden="1" customWidth="1"/>
    <col min="22" max="23" width="0" style="80" hidden="1" customWidth="1"/>
    <col min="24" max="16384" width="11.42578125" style="80"/>
  </cols>
  <sheetData>
    <row r="2" spans="1:21" ht="18.75" x14ac:dyDescent="0.3">
      <c r="A2" s="209" t="s">
        <v>0</v>
      </c>
      <c r="B2" s="209"/>
      <c r="C2" s="209"/>
      <c r="D2" s="209"/>
      <c r="E2" s="209"/>
      <c r="F2" s="209"/>
      <c r="G2" s="209"/>
      <c r="H2" s="209"/>
      <c r="I2" s="209"/>
      <c r="J2" s="79" t="s">
        <v>1</v>
      </c>
      <c r="K2" s="79"/>
      <c r="L2" s="79"/>
      <c r="M2" s="79"/>
    </row>
    <row r="3" spans="1:21" ht="18.75" x14ac:dyDescent="0.3">
      <c r="A3" s="209" t="str">
        <f>+Marzo!A3</f>
        <v>Seguimiento al Plan Operativo Anual 2022</v>
      </c>
      <c r="B3" s="209"/>
      <c r="C3" s="209"/>
      <c r="D3" s="209"/>
      <c r="E3" s="209"/>
      <c r="F3" s="209"/>
      <c r="G3" s="209"/>
      <c r="H3" s="209"/>
      <c r="I3" s="209"/>
      <c r="J3" s="210" t="s">
        <v>95</v>
      </c>
      <c r="K3" s="211"/>
      <c r="L3" s="211"/>
      <c r="M3" s="211"/>
    </row>
    <row r="5" spans="1:21" ht="15.75" x14ac:dyDescent="0.25">
      <c r="A5" s="212" t="s">
        <v>2</v>
      </c>
      <c r="B5" s="214" t="s">
        <v>3</v>
      </c>
      <c r="C5" s="216" t="s">
        <v>4</v>
      </c>
      <c r="D5" s="217"/>
      <c r="E5" s="214" t="s">
        <v>5</v>
      </c>
      <c r="F5" s="218" t="s">
        <v>6</v>
      </c>
      <c r="G5" s="219"/>
      <c r="H5" s="219"/>
      <c r="I5" s="219"/>
      <c r="J5" s="219"/>
      <c r="K5" s="219"/>
      <c r="L5" s="219"/>
      <c r="M5" s="220"/>
    </row>
    <row r="6" spans="1:21" ht="31.5" x14ac:dyDescent="0.25">
      <c r="A6" s="213"/>
      <c r="B6" s="215"/>
      <c r="C6" s="81" t="s">
        <v>7</v>
      </c>
      <c r="D6" s="81" t="s">
        <v>8</v>
      </c>
      <c r="E6" s="215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96</v>
      </c>
      <c r="K6" s="83" t="s">
        <v>13</v>
      </c>
      <c r="L6" s="83" t="s">
        <v>14</v>
      </c>
      <c r="M6" s="83" t="s">
        <v>15</v>
      </c>
    </row>
    <row r="7" spans="1:21" ht="25.5" customHeight="1" x14ac:dyDescent="0.25">
      <c r="A7" s="221">
        <v>1</v>
      </c>
      <c r="B7" s="221" t="s">
        <v>16</v>
      </c>
      <c r="C7" s="84" t="s">
        <v>17</v>
      </c>
      <c r="D7" s="84" t="s">
        <v>18</v>
      </c>
      <c r="E7" s="85" t="s">
        <v>19</v>
      </c>
      <c r="F7" s="86" t="s">
        <v>20</v>
      </c>
      <c r="G7" s="87"/>
      <c r="H7" s="88" t="s">
        <v>21</v>
      </c>
      <c r="I7" s="89"/>
      <c r="J7" s="87"/>
      <c r="K7" s="87">
        <f>+Septiembre!K7+Octubre!J7</f>
        <v>1</v>
      </c>
      <c r="L7" s="90" t="e">
        <f t="shared" ref="L7:L8" si="0">+K7/I7</f>
        <v>#DIV/0!</v>
      </c>
      <c r="M7" s="90" t="e">
        <f>(1-L7)</f>
        <v>#DIV/0!</v>
      </c>
    </row>
    <row r="8" spans="1:21" ht="21" customHeight="1" x14ac:dyDescent="0.25">
      <c r="A8" s="205"/>
      <c r="B8" s="205"/>
      <c r="C8" s="84" t="s">
        <v>17</v>
      </c>
      <c r="D8" s="84" t="s">
        <v>18</v>
      </c>
      <c r="E8" s="85" t="s">
        <v>19</v>
      </c>
      <c r="F8" s="86" t="s">
        <v>22</v>
      </c>
      <c r="G8" s="87"/>
      <c r="H8" s="88" t="s">
        <v>21</v>
      </c>
      <c r="I8" s="89"/>
      <c r="J8" s="87"/>
      <c r="K8" s="87">
        <f>+Septiembre!K8+Octubre!J8</f>
        <v>1</v>
      </c>
      <c r="L8" s="90" t="e">
        <f t="shared" si="0"/>
        <v>#DIV/0!</v>
      </c>
      <c r="M8" s="90" t="e">
        <f t="shared" ref="M8:M21" si="1">(1-L8)</f>
        <v>#DIV/0!</v>
      </c>
    </row>
    <row r="9" spans="1:21" ht="50.25" customHeight="1" x14ac:dyDescent="0.25">
      <c r="A9" s="203">
        <v>2</v>
      </c>
      <c r="B9" s="203" t="s">
        <v>23</v>
      </c>
      <c r="C9" s="206" t="s">
        <v>24</v>
      </c>
      <c r="D9" s="206" t="s">
        <v>18</v>
      </c>
      <c r="E9" s="91" t="s">
        <v>25</v>
      </c>
      <c r="F9" s="86" t="s">
        <v>26</v>
      </c>
      <c r="G9" s="87"/>
      <c r="H9" s="88" t="s">
        <v>21</v>
      </c>
      <c r="I9" s="89"/>
      <c r="J9" s="87"/>
      <c r="K9" s="87">
        <f>+Septiembre!K9+Octubre!J9</f>
        <v>1</v>
      </c>
      <c r="L9" s="90" t="e">
        <f>+K9/I9</f>
        <v>#DIV/0!</v>
      </c>
      <c r="M9" s="90" t="e">
        <f t="shared" si="1"/>
        <v>#DIV/0!</v>
      </c>
    </row>
    <row r="10" spans="1:21" ht="57" customHeight="1" x14ac:dyDescent="0.25">
      <c r="A10" s="204"/>
      <c r="B10" s="204"/>
      <c r="C10" s="207"/>
      <c r="D10" s="207"/>
      <c r="E10" s="88" t="s">
        <v>27</v>
      </c>
      <c r="F10" s="92" t="s">
        <v>28</v>
      </c>
      <c r="G10" s="93"/>
      <c r="H10" s="88" t="s">
        <v>29</v>
      </c>
      <c r="I10" s="93"/>
      <c r="J10" s="87"/>
      <c r="K10" s="87">
        <f>+Septiembre!K10+Octubre!J10</f>
        <v>288603</v>
      </c>
      <c r="L10" s="90" t="e">
        <f t="shared" ref="L10:L21" si="2">+K10/I10</f>
        <v>#DIV/0!</v>
      </c>
      <c r="M10" s="90" t="e">
        <f t="shared" si="1"/>
        <v>#DIV/0!</v>
      </c>
      <c r="O10" s="113" t="s">
        <v>100</v>
      </c>
      <c r="P10" s="113" t="s">
        <v>101</v>
      </c>
      <c r="Q10" s="114" t="s">
        <v>102</v>
      </c>
      <c r="R10" s="115" t="s">
        <v>103</v>
      </c>
      <c r="S10" s="124" t="s">
        <v>104</v>
      </c>
      <c r="T10" s="125" t="s">
        <v>105</v>
      </c>
      <c r="U10" s="119" t="s">
        <v>106</v>
      </c>
    </row>
    <row r="11" spans="1:21" ht="55.5" customHeight="1" x14ac:dyDescent="0.25">
      <c r="A11" s="204"/>
      <c r="B11" s="204"/>
      <c r="C11" s="207"/>
      <c r="D11" s="207"/>
      <c r="E11" s="91" t="s">
        <v>30</v>
      </c>
      <c r="F11" s="92" t="s">
        <v>31</v>
      </c>
      <c r="G11" s="89"/>
      <c r="H11" s="88" t="s">
        <v>29</v>
      </c>
      <c r="I11" s="89"/>
      <c r="J11" s="87"/>
      <c r="K11" s="87">
        <f>+Septiembre!K11+Octubre!J11</f>
        <v>1</v>
      </c>
      <c r="L11" s="90" t="e">
        <f t="shared" si="2"/>
        <v>#DIV/0!</v>
      </c>
      <c r="M11" s="90" t="e">
        <f t="shared" si="1"/>
        <v>#DIV/0!</v>
      </c>
      <c r="N11" s="94"/>
      <c r="O11" s="116">
        <f>+I11</f>
        <v>0</v>
      </c>
      <c r="P11" s="117">
        <f>+G11</f>
        <v>0</v>
      </c>
      <c r="Q11" s="123">
        <f>+P11-K11</f>
        <v>-1</v>
      </c>
      <c r="R11" s="120">
        <f>+O11-K11</f>
        <v>-1</v>
      </c>
      <c r="S11" s="126">
        <f>+O11-P11</f>
        <v>0</v>
      </c>
      <c r="T11" s="127">
        <v>10000</v>
      </c>
      <c r="U11" s="112">
        <f>+O11+T11</f>
        <v>10000</v>
      </c>
    </row>
    <row r="12" spans="1:21" ht="63" x14ac:dyDescent="0.25">
      <c r="A12" s="204"/>
      <c r="B12" s="204"/>
      <c r="C12" s="207"/>
      <c r="D12" s="208"/>
      <c r="E12" s="91" t="s">
        <v>25</v>
      </c>
      <c r="F12" s="86" t="s">
        <v>32</v>
      </c>
      <c r="G12" s="89"/>
      <c r="H12" s="88" t="s">
        <v>21</v>
      </c>
      <c r="I12" s="89"/>
      <c r="J12" s="87"/>
      <c r="K12" s="87">
        <f>+Septiembre!K12+Octubre!J12</f>
        <v>1005</v>
      </c>
      <c r="L12" s="90" t="e">
        <f>+K12/I12</f>
        <v>#DIV/0!</v>
      </c>
      <c r="M12" s="90" t="e">
        <f t="shared" si="1"/>
        <v>#DIV/0!</v>
      </c>
    </row>
    <row r="13" spans="1:21" ht="31.5" x14ac:dyDescent="0.25">
      <c r="A13" s="204"/>
      <c r="B13" s="204"/>
      <c r="C13" s="207"/>
      <c r="D13" s="206" t="s">
        <v>18</v>
      </c>
      <c r="E13" s="88" t="s">
        <v>33</v>
      </c>
      <c r="F13" s="86" t="s">
        <v>34</v>
      </c>
      <c r="G13" s="89"/>
      <c r="H13" s="88" t="s">
        <v>35</v>
      </c>
      <c r="I13" s="89"/>
      <c r="J13" s="87"/>
      <c r="K13" s="87">
        <f>+Septiembre!K13+Octubre!J13</f>
        <v>2</v>
      </c>
      <c r="L13" s="90" t="e">
        <f t="shared" si="2"/>
        <v>#DIV/0!</v>
      </c>
      <c r="M13" s="90" t="e">
        <f t="shared" si="1"/>
        <v>#DIV/0!</v>
      </c>
    </row>
    <row r="14" spans="1:21" ht="47.25" x14ac:dyDescent="0.25">
      <c r="A14" s="205"/>
      <c r="B14" s="204"/>
      <c r="C14" s="208"/>
      <c r="D14" s="208"/>
      <c r="E14" s="91" t="s">
        <v>36</v>
      </c>
      <c r="F14" s="95" t="s">
        <v>37</v>
      </c>
      <c r="G14" s="89"/>
      <c r="H14" s="88" t="s">
        <v>38</v>
      </c>
      <c r="I14" s="89"/>
      <c r="J14" s="87"/>
      <c r="K14" s="87">
        <f>+Septiembre!K14+Octubre!J14</f>
        <v>313</v>
      </c>
      <c r="L14" s="90" t="e">
        <f t="shared" si="2"/>
        <v>#DIV/0!</v>
      </c>
      <c r="M14" s="90" t="e">
        <f t="shared" si="1"/>
        <v>#DIV/0!</v>
      </c>
    </row>
    <row r="15" spans="1:21" ht="78.75" x14ac:dyDescent="0.25">
      <c r="A15" s="96"/>
      <c r="B15" s="205"/>
      <c r="C15" s="97"/>
      <c r="D15" s="97" t="s">
        <v>18</v>
      </c>
      <c r="E15" s="91" t="s">
        <v>39</v>
      </c>
      <c r="F15" s="95" t="s">
        <v>40</v>
      </c>
      <c r="G15" s="89"/>
      <c r="H15" s="88" t="s">
        <v>41</v>
      </c>
      <c r="I15" s="89"/>
      <c r="J15" s="87"/>
      <c r="K15" s="87">
        <f>+Septiembre!K15+Octubre!J15</f>
        <v>15</v>
      </c>
      <c r="L15" s="90" t="e">
        <f t="shared" si="2"/>
        <v>#DIV/0!</v>
      </c>
      <c r="M15" s="90" t="e">
        <f t="shared" si="1"/>
        <v>#DIV/0!</v>
      </c>
    </row>
    <row r="16" spans="1:21" ht="56.25" customHeight="1" x14ac:dyDescent="0.25">
      <c r="A16" s="203">
        <v>4</v>
      </c>
      <c r="B16" s="203" t="s">
        <v>42</v>
      </c>
      <c r="C16" s="206" t="s">
        <v>43</v>
      </c>
      <c r="D16" s="206" t="s">
        <v>18</v>
      </c>
      <c r="E16" s="203" t="s">
        <v>44</v>
      </c>
      <c r="F16" s="98" t="s">
        <v>45</v>
      </c>
      <c r="G16" s="89"/>
      <c r="H16" s="88" t="s">
        <v>29</v>
      </c>
      <c r="I16" s="89"/>
      <c r="J16" s="87"/>
      <c r="K16" s="87">
        <f>+Septiembre!K16+Octubre!J16</f>
        <v>0</v>
      </c>
      <c r="L16" s="90" t="e">
        <f t="shared" si="2"/>
        <v>#DIV/0!</v>
      </c>
      <c r="M16" s="90" t="e">
        <f t="shared" si="1"/>
        <v>#DIV/0!</v>
      </c>
      <c r="O16" s="113" t="s">
        <v>100</v>
      </c>
      <c r="P16" s="113" t="s">
        <v>101</v>
      </c>
      <c r="Q16" s="114" t="s">
        <v>102</v>
      </c>
      <c r="R16" s="115" t="s">
        <v>103</v>
      </c>
      <c r="S16" s="121" t="s">
        <v>104</v>
      </c>
    </row>
    <row r="17" spans="1:19" ht="56.25" customHeight="1" x14ac:dyDescent="0.25">
      <c r="A17" s="204"/>
      <c r="B17" s="204"/>
      <c r="C17" s="207"/>
      <c r="D17" s="207"/>
      <c r="E17" s="204"/>
      <c r="F17" s="98" t="s">
        <v>46</v>
      </c>
      <c r="G17" s="89"/>
      <c r="H17" s="88" t="s">
        <v>29</v>
      </c>
      <c r="I17" s="89"/>
      <c r="J17" s="87"/>
      <c r="K17" s="87">
        <f>+Septiembre!K17+Octubre!J17</f>
        <v>0</v>
      </c>
      <c r="L17" s="90" t="e">
        <f>+K17/I17</f>
        <v>#DIV/0!</v>
      </c>
      <c r="M17" s="90" t="e">
        <f t="shared" si="1"/>
        <v>#DIV/0!</v>
      </c>
      <c r="O17" s="116">
        <v>256300</v>
      </c>
      <c r="P17" s="117">
        <f>+I17</f>
        <v>0</v>
      </c>
      <c r="Q17" s="118">
        <f>+I17-K17</f>
        <v>0</v>
      </c>
      <c r="R17" s="120">
        <f>+O17-K17</f>
        <v>256300</v>
      </c>
      <c r="S17" s="122">
        <f>+O17-P17</f>
        <v>256300</v>
      </c>
    </row>
    <row r="18" spans="1:19" ht="31.5" hidden="1" x14ac:dyDescent="0.25">
      <c r="A18" s="96"/>
      <c r="B18" s="205"/>
      <c r="C18" s="208"/>
      <c r="D18" s="97" t="s">
        <v>18</v>
      </c>
      <c r="E18" s="205"/>
      <c r="F18" s="98" t="s">
        <v>47</v>
      </c>
      <c r="G18" s="89"/>
      <c r="H18" s="88" t="s">
        <v>48</v>
      </c>
      <c r="I18" s="89"/>
      <c r="J18" s="87"/>
      <c r="K18" s="87">
        <f>+Septiembre!K18+Octubre!J18</f>
        <v>0</v>
      </c>
      <c r="L18" s="90">
        <v>0</v>
      </c>
      <c r="M18" s="90">
        <f t="shared" si="1"/>
        <v>1</v>
      </c>
      <c r="O18" s="119"/>
      <c r="P18" s="119"/>
      <c r="Q18" s="119"/>
      <c r="R18" s="119"/>
    </row>
    <row r="19" spans="1:19" ht="66" customHeight="1" x14ac:dyDescent="0.25">
      <c r="A19" s="203">
        <v>5</v>
      </c>
      <c r="B19" s="203" t="s">
        <v>49</v>
      </c>
      <c r="C19" s="206" t="s">
        <v>50</v>
      </c>
      <c r="D19" s="206" t="s">
        <v>18</v>
      </c>
      <c r="E19" s="203" t="s">
        <v>44</v>
      </c>
      <c r="F19" s="98" t="s">
        <v>51</v>
      </c>
      <c r="G19" s="87"/>
      <c r="H19" s="88" t="s">
        <v>52</v>
      </c>
      <c r="I19" s="87"/>
      <c r="J19" s="87"/>
      <c r="K19" s="87">
        <f>+Septiembre!K19+Octubre!J19</f>
        <v>15</v>
      </c>
      <c r="L19" s="90" t="e">
        <f>+K19/I19</f>
        <v>#DIV/0!</v>
      </c>
      <c r="M19" s="90" t="e">
        <f t="shared" si="1"/>
        <v>#DIV/0!</v>
      </c>
      <c r="O19" s="119"/>
      <c r="P19" s="119"/>
      <c r="Q19" s="119"/>
      <c r="R19" s="119"/>
    </row>
    <row r="20" spans="1:19" ht="34.5" customHeight="1" x14ac:dyDescent="0.25">
      <c r="A20" s="204"/>
      <c r="B20" s="204"/>
      <c r="C20" s="207"/>
      <c r="D20" s="207"/>
      <c r="E20" s="204"/>
      <c r="F20" s="98" t="s">
        <v>53</v>
      </c>
      <c r="G20" s="87"/>
      <c r="H20" s="88" t="s">
        <v>52</v>
      </c>
      <c r="I20" s="87"/>
      <c r="J20" s="87"/>
      <c r="K20" s="87">
        <f>+Septiembre!K20+Octubre!J20</f>
        <v>0</v>
      </c>
      <c r="L20" s="90" t="e">
        <f t="shared" si="2"/>
        <v>#DIV/0!</v>
      </c>
      <c r="M20" s="90" t="e">
        <f t="shared" si="1"/>
        <v>#DIV/0!</v>
      </c>
      <c r="P20" s="141">
        <v>100000</v>
      </c>
      <c r="Q20" s="141">
        <v>9720</v>
      </c>
    </row>
    <row r="21" spans="1:19" ht="31.5" x14ac:dyDescent="0.25">
      <c r="A21" s="205"/>
      <c r="B21" s="205"/>
      <c r="C21" s="208"/>
      <c r="D21" s="208"/>
      <c r="E21" s="205"/>
      <c r="F21" s="98" t="s">
        <v>54</v>
      </c>
      <c r="G21" s="87"/>
      <c r="H21" s="88" t="s">
        <v>52</v>
      </c>
      <c r="I21" s="87"/>
      <c r="J21" s="87"/>
      <c r="K21" s="87">
        <f>+Septiembre!K21+Octubre!J21</f>
        <v>15</v>
      </c>
      <c r="L21" s="90" t="e">
        <f t="shared" si="2"/>
        <v>#DIV/0!</v>
      </c>
      <c r="M21" s="90" t="e">
        <f t="shared" si="1"/>
        <v>#DIV/0!</v>
      </c>
      <c r="Q21" s="141">
        <v>19100</v>
      </c>
      <c r="R21" s="80" t="s">
        <v>107</v>
      </c>
    </row>
    <row r="22" spans="1:19" s="99" customFormat="1" ht="15.75" x14ac:dyDescent="0.25">
      <c r="A22" s="106"/>
      <c r="B22" s="107"/>
      <c r="C22" s="108"/>
      <c r="D22" s="108"/>
      <c r="E22" s="107"/>
      <c r="F22" s="109"/>
      <c r="G22" s="110"/>
      <c r="H22" s="107"/>
      <c r="I22" s="110"/>
      <c r="J22" s="110"/>
      <c r="K22" s="110"/>
      <c r="L22" s="111"/>
      <c r="M22" s="111"/>
      <c r="Q22" s="142">
        <v>23710</v>
      </c>
      <c r="R22" s="80" t="s">
        <v>108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1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9"/>
  <sheetViews>
    <sheetView view="pageBreakPreview" zoomScale="85" zoomScaleNormal="100" zoomScaleSheetLayoutView="85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4" ht="18" x14ac:dyDescent="0.25">
      <c r="A3" s="197" t="str">
        <f>+Marzo!A3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29" t="s">
        <v>86</v>
      </c>
      <c r="K3" s="230"/>
      <c r="L3" s="230"/>
      <c r="M3" s="230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6"/>
    </row>
    <row r="6" spans="1:14" ht="31.5" x14ac:dyDescent="0.25">
      <c r="A6" s="200"/>
      <c r="B6" s="193"/>
      <c r="C6" s="78" t="s">
        <v>7</v>
      </c>
      <c r="D6" s="78" t="s">
        <v>8</v>
      </c>
      <c r="E6" s="193"/>
      <c r="F6" s="3" t="s">
        <v>9</v>
      </c>
      <c r="G6" s="3" t="s">
        <v>10</v>
      </c>
      <c r="H6" s="4" t="s">
        <v>11</v>
      </c>
      <c r="I6" s="4" t="s">
        <v>12</v>
      </c>
      <c r="J6" s="4" t="s">
        <v>85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198">
        <v>1</v>
      </c>
      <c r="B7" s="198" t="s">
        <v>16</v>
      </c>
      <c r="C7" s="77" t="s">
        <v>17</v>
      </c>
      <c r="D7" s="77" t="s">
        <v>18</v>
      </c>
      <c r="E7" s="75" t="s">
        <v>19</v>
      </c>
      <c r="F7" s="5" t="s">
        <v>20</v>
      </c>
      <c r="G7" s="6"/>
      <c r="H7" s="7" t="s">
        <v>21</v>
      </c>
      <c r="I7" s="8"/>
      <c r="J7" s="6"/>
      <c r="K7" s="6">
        <f>+Agosto!K7+Septiembre!J7</f>
        <v>1</v>
      </c>
      <c r="L7" s="9" t="e">
        <f t="shared" ref="L7:L8" si="0">+K7/I7</f>
        <v>#DIV/0!</v>
      </c>
      <c r="M7" s="9" t="e">
        <f>(1-L7)</f>
        <v>#DIV/0!</v>
      </c>
    </row>
    <row r="8" spans="1:14" ht="21" customHeight="1" x14ac:dyDescent="0.25">
      <c r="A8" s="188"/>
      <c r="B8" s="188"/>
      <c r="C8" s="77" t="s">
        <v>17</v>
      </c>
      <c r="D8" s="77" t="s">
        <v>18</v>
      </c>
      <c r="E8" s="75" t="s">
        <v>19</v>
      </c>
      <c r="F8" s="5" t="s">
        <v>22</v>
      </c>
      <c r="G8" s="6"/>
      <c r="H8" s="7" t="s">
        <v>21</v>
      </c>
      <c r="I8" s="8"/>
      <c r="J8" s="6"/>
      <c r="K8" s="6">
        <f>+Agosto!K8+Septiembre!J8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4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73" t="s">
        <v>25</v>
      </c>
      <c r="F9" s="5" t="s">
        <v>26</v>
      </c>
      <c r="G9" s="6"/>
      <c r="H9" s="7" t="s">
        <v>21</v>
      </c>
      <c r="I9" s="8"/>
      <c r="J9" s="6"/>
      <c r="K9" s="6">
        <f>+Agosto!K9+Septiembre!J9</f>
        <v>1</v>
      </c>
      <c r="L9" s="9" t="e">
        <f>+K9/I9</f>
        <v>#DIV/0!</v>
      </c>
      <c r="M9" s="9" t="e">
        <f t="shared" si="1"/>
        <v>#DIV/0!</v>
      </c>
    </row>
    <row r="10" spans="1:14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+Agosto!K10+Septiembre!J10</f>
        <v>288603</v>
      </c>
      <c r="L10" s="9" t="e">
        <f t="shared" ref="L10:L21" si="2">+K10/I10</f>
        <v>#DIV/0!</v>
      </c>
      <c r="M10" s="9" t="e">
        <f t="shared" si="1"/>
        <v>#DIV/0!</v>
      </c>
    </row>
    <row r="11" spans="1:14" ht="55.5" customHeight="1" x14ac:dyDescent="0.25">
      <c r="A11" s="187"/>
      <c r="B11" s="187"/>
      <c r="C11" s="190"/>
      <c r="D11" s="190"/>
      <c r="E11" s="73" t="s">
        <v>30</v>
      </c>
      <c r="F11" s="10" t="s">
        <v>31</v>
      </c>
      <c r="G11" s="8"/>
      <c r="H11" s="7" t="s">
        <v>29</v>
      </c>
      <c r="I11" s="8"/>
      <c r="J11" s="6"/>
      <c r="K11" s="6">
        <f>+Agosto!K11+Septiembre!J11</f>
        <v>1</v>
      </c>
      <c r="L11" s="9" t="e">
        <f t="shared" si="2"/>
        <v>#DIV/0!</v>
      </c>
      <c r="M11" s="9" t="e">
        <f t="shared" si="1"/>
        <v>#DIV/0!</v>
      </c>
      <c r="N11" s="29"/>
    </row>
    <row r="12" spans="1:14" ht="78.75" x14ac:dyDescent="0.25">
      <c r="A12" s="187"/>
      <c r="B12" s="187"/>
      <c r="C12" s="190"/>
      <c r="D12" s="191"/>
      <c r="E12" s="73" t="s">
        <v>25</v>
      </c>
      <c r="F12" s="5" t="s">
        <v>32</v>
      </c>
      <c r="G12" s="8"/>
      <c r="H12" s="7" t="s">
        <v>21</v>
      </c>
      <c r="I12" s="8"/>
      <c r="J12" s="6"/>
      <c r="K12" s="6">
        <f>+Agosto!K12+Septiembre!J12</f>
        <v>1005</v>
      </c>
      <c r="L12" s="9" t="e">
        <f>+K12/I12</f>
        <v>#DIV/0!</v>
      </c>
      <c r="M12" s="9" t="e">
        <f t="shared" si="1"/>
        <v>#DIV/0!</v>
      </c>
    </row>
    <row r="13" spans="1:14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+Agosto!K13+Septiembre!J13</f>
        <v>2</v>
      </c>
      <c r="L13" s="9" t="e">
        <f t="shared" si="2"/>
        <v>#DIV/0!</v>
      </c>
      <c r="M13" s="9" t="e">
        <f t="shared" si="1"/>
        <v>#DIV/0!</v>
      </c>
    </row>
    <row r="14" spans="1:14" ht="63" x14ac:dyDescent="0.25">
      <c r="A14" s="188"/>
      <c r="B14" s="187"/>
      <c r="C14" s="191"/>
      <c r="D14" s="191"/>
      <c r="E14" s="73" t="s">
        <v>36</v>
      </c>
      <c r="F14" s="13" t="s">
        <v>37</v>
      </c>
      <c r="G14" s="8"/>
      <c r="H14" s="7" t="s">
        <v>38</v>
      </c>
      <c r="I14" s="8"/>
      <c r="J14" s="6"/>
      <c r="K14" s="6">
        <f>+Agosto!K14+Septiembre!J14</f>
        <v>313</v>
      </c>
      <c r="L14" s="9" t="e">
        <f t="shared" si="2"/>
        <v>#DIV/0!</v>
      </c>
      <c r="M14" s="9" t="e">
        <f t="shared" si="1"/>
        <v>#DIV/0!</v>
      </c>
    </row>
    <row r="15" spans="1:14" ht="94.5" x14ac:dyDescent="0.25">
      <c r="A15" s="74"/>
      <c r="B15" s="188"/>
      <c r="C15" s="76"/>
      <c r="D15" s="76" t="s">
        <v>18</v>
      </c>
      <c r="E15" s="73" t="s">
        <v>39</v>
      </c>
      <c r="F15" s="13" t="s">
        <v>40</v>
      </c>
      <c r="G15" s="8"/>
      <c r="H15" s="7" t="s">
        <v>41</v>
      </c>
      <c r="I15" s="8"/>
      <c r="J15" s="6"/>
      <c r="K15" s="6">
        <f>+Agosto!K15+Septiembre!J15</f>
        <v>15</v>
      </c>
      <c r="L15" s="9" t="e">
        <f t="shared" si="2"/>
        <v>#DIV/0!</v>
      </c>
      <c r="M15" s="9" t="e">
        <f t="shared" si="1"/>
        <v>#DIV/0!</v>
      </c>
    </row>
    <row r="16" spans="1:14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/>
      <c r="H16" s="7" t="s">
        <v>29</v>
      </c>
      <c r="I16" s="8"/>
      <c r="J16" s="6"/>
      <c r="K16" s="6">
        <f>+Agosto!K16+Septiembre!J16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87"/>
      <c r="B17" s="187"/>
      <c r="C17" s="190"/>
      <c r="D17" s="190"/>
      <c r="E17" s="187"/>
      <c r="F17" s="14" t="s">
        <v>46</v>
      </c>
      <c r="G17" s="8"/>
      <c r="H17" s="7" t="s">
        <v>29</v>
      </c>
      <c r="I17" s="8"/>
      <c r="J17" s="6"/>
      <c r="K17" s="6">
        <f>+Agosto!K17+Septiembre!J17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74"/>
      <c r="B18" s="188"/>
      <c r="C18" s="191"/>
      <c r="D18" s="76" t="s">
        <v>18</v>
      </c>
      <c r="E18" s="188"/>
      <c r="F18" s="14" t="s">
        <v>47</v>
      </c>
      <c r="G18" s="8"/>
      <c r="H18" s="7" t="s">
        <v>48</v>
      </c>
      <c r="I18" s="8"/>
      <c r="J18" s="6"/>
      <c r="K18" s="6">
        <f>+Agosto!K18+Septiembre!J18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 t="s">
        <v>52</v>
      </c>
      <c r="I19" s="6"/>
      <c r="J19" s="6"/>
      <c r="K19" s="6">
        <f>+Agosto!K19+Septiembre!J19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 t="s">
        <v>52</v>
      </c>
      <c r="I20" s="6"/>
      <c r="J20" s="6"/>
      <c r="K20" s="6">
        <f>+Agosto!K20+Septiembre!J20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88"/>
      <c r="B21" s="188"/>
      <c r="C21" s="191"/>
      <c r="D21" s="191"/>
      <c r="E21" s="188"/>
      <c r="F21" s="14" t="s">
        <v>54</v>
      </c>
      <c r="G21" s="6"/>
      <c r="H21" s="7" t="s">
        <v>52</v>
      </c>
      <c r="I21" s="6"/>
      <c r="J21" s="6"/>
      <c r="K21" s="6">
        <f>+Agosto!K21+Septiembre!J21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3" ht="18" x14ac:dyDescent="0.25">
      <c r="A3" s="197" t="str">
        <f>+Marzo!A3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29" t="s">
        <v>68</v>
      </c>
      <c r="K3" s="230"/>
      <c r="L3" s="230"/>
      <c r="M3" s="230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6"/>
    </row>
    <row r="6" spans="1:13" ht="31.5" x14ac:dyDescent="0.25">
      <c r="A6" s="200"/>
      <c r="B6" s="193"/>
      <c r="C6" s="47" t="s">
        <v>7</v>
      </c>
      <c r="D6" s="47" t="s">
        <v>8</v>
      </c>
      <c r="E6" s="193"/>
      <c r="F6" s="3" t="s">
        <v>9</v>
      </c>
      <c r="G6" s="3" t="s">
        <v>10</v>
      </c>
      <c r="H6" s="4" t="s">
        <v>11</v>
      </c>
      <c r="I6" s="4" t="s">
        <v>12</v>
      </c>
      <c r="J6" s="4" t="s">
        <v>69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198">
        <v>1</v>
      </c>
      <c r="B7" s="198" t="s">
        <v>16</v>
      </c>
      <c r="C7" s="46" t="s">
        <v>17</v>
      </c>
      <c r="D7" s="46" t="s">
        <v>18</v>
      </c>
      <c r="E7" s="44" t="s">
        <v>19</v>
      </c>
      <c r="F7" s="5" t="s">
        <v>20</v>
      </c>
      <c r="G7" s="6"/>
      <c r="H7" s="7" t="s">
        <v>21</v>
      </c>
      <c r="I7" s="8"/>
      <c r="J7" s="6"/>
      <c r="K7" s="6">
        <f>Mayo!K7+Junio!J7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188"/>
      <c r="B8" s="188"/>
      <c r="C8" s="46" t="s">
        <v>17</v>
      </c>
      <c r="D8" s="46" t="s">
        <v>18</v>
      </c>
      <c r="E8" s="44" t="s">
        <v>19</v>
      </c>
      <c r="F8" s="5" t="s">
        <v>22</v>
      </c>
      <c r="G8" s="6"/>
      <c r="H8" s="7" t="s">
        <v>21</v>
      </c>
      <c r="I8" s="8"/>
      <c r="J8" s="6"/>
      <c r="K8" s="6">
        <f>Mayo!K8+Junio!J8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42" t="s">
        <v>25</v>
      </c>
      <c r="F9" s="5" t="s">
        <v>26</v>
      </c>
      <c r="G9" s="6"/>
      <c r="H9" s="7" t="s">
        <v>21</v>
      </c>
      <c r="I9" s="8"/>
      <c r="J9" s="6"/>
      <c r="K9" s="6">
        <f>Mayo!K9+Junio!J9</f>
        <v>1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Mayo!K10+Junio!J10</f>
        <v>288603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187"/>
      <c r="B11" s="187"/>
      <c r="C11" s="190"/>
      <c r="D11" s="190"/>
      <c r="E11" s="42" t="s">
        <v>30</v>
      </c>
      <c r="F11" s="10" t="s">
        <v>31</v>
      </c>
      <c r="G11" s="8"/>
      <c r="H11" s="7" t="s">
        <v>29</v>
      </c>
      <c r="I11" s="8"/>
      <c r="J11" s="6"/>
      <c r="K11" s="6">
        <f>Mayo!K11+Junio!J11</f>
        <v>1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187"/>
      <c r="B12" s="187"/>
      <c r="C12" s="190"/>
      <c r="D12" s="191"/>
      <c r="E12" s="42" t="s">
        <v>25</v>
      </c>
      <c r="F12" s="5" t="s">
        <v>32</v>
      </c>
      <c r="G12" s="8"/>
      <c r="H12" s="7" t="s">
        <v>21</v>
      </c>
      <c r="I12" s="8"/>
      <c r="J12" s="6"/>
      <c r="K12" s="6">
        <f>Mayo!K12+Junio!J12</f>
        <v>1005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Mayo!K13+Junio!J13</f>
        <v>2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188"/>
      <c r="B14" s="187"/>
      <c r="C14" s="191"/>
      <c r="D14" s="191"/>
      <c r="E14" s="42" t="s">
        <v>36</v>
      </c>
      <c r="F14" s="13" t="s">
        <v>37</v>
      </c>
      <c r="G14" s="8"/>
      <c r="H14" s="7" t="s">
        <v>38</v>
      </c>
      <c r="I14" s="8"/>
      <c r="J14" s="6"/>
      <c r="K14" s="6">
        <f>Mayo!K14+Junio!J14</f>
        <v>313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43"/>
      <c r="B15" s="188"/>
      <c r="C15" s="45"/>
      <c r="D15" s="45" t="s">
        <v>18</v>
      </c>
      <c r="E15" s="42" t="s">
        <v>39</v>
      </c>
      <c r="F15" s="13" t="s">
        <v>40</v>
      </c>
      <c r="G15" s="8"/>
      <c r="H15" s="7" t="s">
        <v>41</v>
      </c>
      <c r="I15" s="8"/>
      <c r="J15" s="6"/>
      <c r="K15" s="6">
        <f>Mayo!K15+Junio!J15</f>
        <v>15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/>
      <c r="H16" s="7" t="s">
        <v>29</v>
      </c>
      <c r="I16" s="8"/>
      <c r="J16" s="6"/>
      <c r="K16" s="6">
        <f>Mayo!K16+Junio!J16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87"/>
      <c r="B17" s="187"/>
      <c r="C17" s="190"/>
      <c r="D17" s="190"/>
      <c r="E17" s="187"/>
      <c r="F17" s="14" t="s">
        <v>46</v>
      </c>
      <c r="G17" s="8"/>
      <c r="H17" s="7" t="s">
        <v>29</v>
      </c>
      <c r="I17" s="8"/>
      <c r="J17" s="6"/>
      <c r="K17" s="6">
        <f>Mayo!K17+Junio!J17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43"/>
      <c r="B18" s="188"/>
      <c r="C18" s="191"/>
      <c r="D18" s="45" t="s">
        <v>18</v>
      </c>
      <c r="E18" s="188"/>
      <c r="F18" s="14" t="s">
        <v>47</v>
      </c>
      <c r="G18" s="8"/>
      <c r="H18" s="7" t="s">
        <v>48</v>
      </c>
      <c r="I18" s="8"/>
      <c r="J18" s="6"/>
      <c r="K18" s="6">
        <f>Mayo!K18+Junio!J18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 t="s">
        <v>52</v>
      </c>
      <c r="I19" s="6"/>
      <c r="J19" s="6"/>
      <c r="K19" s="6">
        <f>Mayo!K19+Junio!J19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 t="s">
        <v>52</v>
      </c>
      <c r="I20" s="6"/>
      <c r="J20" s="6"/>
      <c r="K20" s="6">
        <f>Mayo!K20+Junio!J20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88"/>
      <c r="B21" s="188"/>
      <c r="C21" s="191"/>
      <c r="D21" s="191"/>
      <c r="E21" s="188"/>
      <c r="F21" s="14" t="s">
        <v>54</v>
      </c>
      <c r="G21" s="6"/>
      <c r="H21" s="7" t="s">
        <v>52</v>
      </c>
      <c r="I21" s="6"/>
      <c r="J21" s="6"/>
      <c r="K21" s="6">
        <f>Mayo!K21+Junio!J21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2"/>
  <sheetViews>
    <sheetView topLeftCell="C1" zoomScale="85" zoomScaleNormal="85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29" customWidth="1"/>
    <col min="10" max="12" width="19" customWidth="1"/>
    <col min="13" max="13" width="14.28515625" hidden="1" customWidth="1"/>
    <col min="14" max="14" width="15.42578125" customWidth="1"/>
    <col min="16" max="16" width="25.42578125" hidden="1" customWidth="1"/>
    <col min="17" max="17" width="14.5703125" hidden="1" customWidth="1"/>
    <col min="18" max="18" width="15.42578125" hidden="1" customWidth="1"/>
    <col min="19" max="20" width="0" hidden="1" customWidth="1"/>
    <col min="21" max="22" width="13" hidden="1" customWidth="1"/>
  </cols>
  <sheetData>
    <row r="2" spans="1:22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/>
      <c r="K2" s="1"/>
      <c r="L2" s="1"/>
      <c r="M2" s="1"/>
      <c r="N2" s="1"/>
    </row>
    <row r="3" spans="1:22" ht="18" x14ac:dyDescent="0.25">
      <c r="A3" s="197" t="str">
        <f>+Abril!A3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31"/>
      <c r="K3" s="231"/>
      <c r="L3" s="231"/>
      <c r="M3" s="231"/>
      <c r="N3" s="231"/>
    </row>
    <row r="4" spans="1:22" x14ac:dyDescent="0.25">
      <c r="A4" s="2"/>
      <c r="B4" s="2"/>
      <c r="C4" s="2"/>
      <c r="D4" s="2"/>
      <c r="E4" s="2"/>
      <c r="F4" s="2"/>
      <c r="G4" s="2"/>
      <c r="H4" s="2"/>
      <c r="I4" s="27"/>
      <c r="J4" s="2"/>
      <c r="K4" s="2"/>
      <c r="L4" s="2"/>
      <c r="M4" s="2"/>
      <c r="N4" s="2"/>
    </row>
    <row r="5" spans="1:22" ht="31.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5"/>
      <c r="N5" s="196"/>
      <c r="P5" s="67" t="s">
        <v>77</v>
      </c>
    </row>
    <row r="6" spans="1:22" ht="31.5" x14ac:dyDescent="0.25">
      <c r="A6" s="200"/>
      <c r="B6" s="193"/>
      <c r="C6" s="62" t="s">
        <v>7</v>
      </c>
      <c r="D6" s="62" t="s">
        <v>8</v>
      </c>
      <c r="E6" s="193"/>
      <c r="F6" s="3" t="s">
        <v>9</v>
      </c>
      <c r="G6" s="3" t="s">
        <v>10</v>
      </c>
      <c r="H6" s="4" t="s">
        <v>11</v>
      </c>
      <c r="I6" s="28" t="s">
        <v>12</v>
      </c>
      <c r="J6" s="4" t="s">
        <v>76</v>
      </c>
      <c r="K6" s="4" t="s">
        <v>75</v>
      </c>
      <c r="L6" s="4" t="s">
        <v>13</v>
      </c>
      <c r="M6" s="4" t="s">
        <v>14</v>
      </c>
      <c r="N6" s="4" t="s">
        <v>63</v>
      </c>
      <c r="P6" s="67" t="s">
        <v>78</v>
      </c>
      <c r="Q6" s="67" t="s">
        <v>79</v>
      </c>
      <c r="R6" s="67" t="s">
        <v>80</v>
      </c>
    </row>
    <row r="7" spans="1:22" ht="25.5" customHeight="1" x14ac:dyDescent="0.25">
      <c r="A7" s="198">
        <v>1</v>
      </c>
      <c r="B7" s="198" t="s">
        <v>16</v>
      </c>
      <c r="C7" s="61" t="s">
        <v>17</v>
      </c>
      <c r="D7" s="61" t="s">
        <v>18</v>
      </c>
      <c r="E7" s="63" t="s">
        <v>19</v>
      </c>
      <c r="F7" s="5" t="s">
        <v>20</v>
      </c>
      <c r="G7" s="6"/>
      <c r="H7" s="7"/>
      <c r="I7" s="8"/>
      <c r="J7" s="6">
        <f>+'CUATRIMESTRE I '!K7</f>
        <v>1</v>
      </c>
      <c r="K7" s="6">
        <f>+Agosto!J7+Julio!J7+Junio!J7+Mayo!J7</f>
        <v>0</v>
      </c>
      <c r="L7" s="6">
        <f>+K7+J7</f>
        <v>1</v>
      </c>
      <c r="M7" s="9" t="e">
        <f t="shared" ref="M7:M17" si="0">+J7/I7</f>
        <v>#DIV/0!</v>
      </c>
      <c r="N7" s="66">
        <f t="shared" ref="N7:N21" si="1">+I7-L7</f>
        <v>-1</v>
      </c>
      <c r="P7" s="68">
        <v>-340000</v>
      </c>
      <c r="Q7" s="68">
        <v>1667506</v>
      </c>
      <c r="R7" s="69">
        <f>+SUM(Q7+P7)</f>
        <v>1327506</v>
      </c>
    </row>
    <row r="8" spans="1:22" ht="21" customHeight="1" x14ac:dyDescent="0.25">
      <c r="A8" s="188"/>
      <c r="B8" s="188"/>
      <c r="C8" s="61" t="s">
        <v>17</v>
      </c>
      <c r="D8" s="61" t="s">
        <v>18</v>
      </c>
      <c r="E8" s="63" t="s">
        <v>19</v>
      </c>
      <c r="F8" s="5" t="s">
        <v>22</v>
      </c>
      <c r="G8" s="6"/>
      <c r="H8" s="7"/>
      <c r="I8" s="8"/>
      <c r="J8" s="6">
        <f>+'CUATRIMESTRE I '!K8</f>
        <v>1</v>
      </c>
      <c r="K8" s="6">
        <f>+Agosto!J8+Julio!J8+Junio!J8+Mayo!J8</f>
        <v>0</v>
      </c>
      <c r="L8" s="6">
        <f t="shared" ref="L8:L21" si="2">+K8+J8</f>
        <v>1</v>
      </c>
      <c r="M8" s="9" t="e">
        <f t="shared" si="0"/>
        <v>#DIV/0!</v>
      </c>
      <c r="N8" s="66">
        <f t="shared" si="1"/>
        <v>-1</v>
      </c>
      <c r="P8" s="68"/>
      <c r="Q8" s="68"/>
      <c r="R8" s="69"/>
    </row>
    <row r="9" spans="1:22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64" t="s">
        <v>25</v>
      </c>
      <c r="F9" s="5" t="s">
        <v>26</v>
      </c>
      <c r="G9" s="6"/>
      <c r="H9" s="7"/>
      <c r="I9" s="8"/>
      <c r="J9" s="6">
        <f>+'CUATRIMESTRE I '!K9</f>
        <v>1</v>
      </c>
      <c r="K9" s="6">
        <f>+Agosto!J9+Julio!J9+Junio!J9+Mayo!J9</f>
        <v>0</v>
      </c>
      <c r="L9" s="6">
        <f t="shared" si="2"/>
        <v>1</v>
      </c>
      <c r="M9" s="9" t="e">
        <f t="shared" si="0"/>
        <v>#DIV/0!</v>
      </c>
      <c r="N9" s="66">
        <f t="shared" si="1"/>
        <v>-1</v>
      </c>
      <c r="P9" s="68"/>
      <c r="Q9" s="68"/>
      <c r="R9" s="69"/>
    </row>
    <row r="10" spans="1:22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/>
      <c r="H10" s="7"/>
      <c r="I10" s="8"/>
      <c r="J10" s="6">
        <f>+'CUATRIMESTRE I '!K10</f>
        <v>288603</v>
      </c>
      <c r="K10" s="6">
        <f>+Agosto!J10+Julio!J10+Junio!J10+Mayo!J10</f>
        <v>0</v>
      </c>
      <c r="L10" s="6">
        <f t="shared" si="2"/>
        <v>288603</v>
      </c>
      <c r="M10" s="9" t="e">
        <f t="shared" si="0"/>
        <v>#DIV/0!</v>
      </c>
      <c r="N10" s="66">
        <f t="shared" si="1"/>
        <v>-288603</v>
      </c>
      <c r="P10" s="68">
        <v>-948687</v>
      </c>
      <c r="Q10" s="68">
        <v>7900</v>
      </c>
      <c r="R10" s="70">
        <f t="shared" ref="R10:R21" si="3">+SUM(Q10+P10)</f>
        <v>-940787</v>
      </c>
      <c r="S10" s="72"/>
      <c r="T10" t="s">
        <v>81</v>
      </c>
    </row>
    <row r="11" spans="1:22" ht="55.5" customHeight="1" x14ac:dyDescent="0.25">
      <c r="A11" s="187"/>
      <c r="B11" s="187"/>
      <c r="C11" s="190"/>
      <c r="D11" s="190"/>
      <c r="E11" s="64" t="s">
        <v>30</v>
      </c>
      <c r="F11" s="10" t="s">
        <v>31</v>
      </c>
      <c r="G11" s="8"/>
      <c r="H11" s="7"/>
      <c r="I11" s="8"/>
      <c r="J11" s="6">
        <f>+'CUATRIMESTRE I '!K11</f>
        <v>1</v>
      </c>
      <c r="K11" s="6">
        <f>+Agosto!J11+Julio!J11+Junio!J11+Mayo!J11</f>
        <v>0</v>
      </c>
      <c r="L11" s="6">
        <f t="shared" si="2"/>
        <v>1</v>
      </c>
      <c r="M11" s="9" t="e">
        <f t="shared" si="0"/>
        <v>#DIV/0!</v>
      </c>
      <c r="N11" s="66">
        <f t="shared" si="1"/>
        <v>-1</v>
      </c>
      <c r="P11" s="68">
        <v>-104000</v>
      </c>
      <c r="Q11" s="68">
        <v>124919</v>
      </c>
      <c r="R11" s="69">
        <f t="shared" si="3"/>
        <v>20919</v>
      </c>
      <c r="S11" s="71"/>
      <c r="T11" t="s">
        <v>82</v>
      </c>
    </row>
    <row r="12" spans="1:22" ht="78.75" x14ac:dyDescent="0.25">
      <c r="A12" s="187"/>
      <c r="B12" s="187"/>
      <c r="C12" s="190"/>
      <c r="D12" s="191"/>
      <c r="E12" s="64" t="s">
        <v>25</v>
      </c>
      <c r="F12" s="5" t="s">
        <v>32</v>
      </c>
      <c r="G12" s="8"/>
      <c r="H12" s="7"/>
      <c r="I12" s="8"/>
      <c r="J12" s="6">
        <f>+'CUATRIMESTRE I '!K12</f>
        <v>1005</v>
      </c>
      <c r="K12" s="6">
        <f>+Agosto!J12+Julio!J12+Junio!J12+Mayo!J12</f>
        <v>0</v>
      </c>
      <c r="L12" s="6">
        <f t="shared" si="2"/>
        <v>1005</v>
      </c>
      <c r="M12" s="9" t="e">
        <f t="shared" si="0"/>
        <v>#DIV/0!</v>
      </c>
      <c r="N12" s="66">
        <f t="shared" si="1"/>
        <v>-1005</v>
      </c>
      <c r="P12" s="68">
        <v>-164950</v>
      </c>
      <c r="Q12" s="68">
        <v>164950</v>
      </c>
      <c r="R12" s="69">
        <f t="shared" si="3"/>
        <v>0</v>
      </c>
    </row>
    <row r="13" spans="1:22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/>
      <c r="H13" s="7"/>
      <c r="I13" s="8"/>
      <c r="J13" s="6">
        <f>+'CUATRIMESTRE I '!K13</f>
        <v>2</v>
      </c>
      <c r="K13" s="6">
        <f>+Agosto!J13+Julio!J13+Junio!J13+Mayo!J13</f>
        <v>0</v>
      </c>
      <c r="L13" s="6">
        <f t="shared" si="2"/>
        <v>2</v>
      </c>
      <c r="M13" s="9" t="e">
        <f t="shared" si="0"/>
        <v>#DIV/0!</v>
      </c>
      <c r="N13" s="66">
        <f t="shared" si="1"/>
        <v>-2</v>
      </c>
      <c r="P13" s="68">
        <v>0</v>
      </c>
      <c r="Q13" s="68">
        <v>170394</v>
      </c>
      <c r="R13" s="69">
        <f t="shared" si="3"/>
        <v>170394</v>
      </c>
      <c r="S13" s="71"/>
      <c r="T13" t="s">
        <v>83</v>
      </c>
    </row>
    <row r="14" spans="1:22" ht="63" x14ac:dyDescent="0.25">
      <c r="A14" s="187"/>
      <c r="B14" s="187"/>
      <c r="C14" s="191"/>
      <c r="D14" s="191"/>
      <c r="E14" s="64" t="s">
        <v>36</v>
      </c>
      <c r="F14" s="13" t="s">
        <v>37</v>
      </c>
      <c r="G14" s="8"/>
      <c r="H14" s="7"/>
      <c r="I14" s="8"/>
      <c r="J14" s="6">
        <f>+'CUATRIMESTRE I '!K14</f>
        <v>313</v>
      </c>
      <c r="K14" s="6">
        <f>+Agosto!J14+Julio!J14+Junio!J14+Mayo!J14</f>
        <v>0</v>
      </c>
      <c r="L14" s="6">
        <f t="shared" si="2"/>
        <v>313</v>
      </c>
      <c r="M14" s="9" t="e">
        <f t="shared" si="0"/>
        <v>#DIV/0!</v>
      </c>
      <c r="N14" s="66">
        <f t="shared" si="1"/>
        <v>-313</v>
      </c>
      <c r="P14" s="68">
        <v>-46200</v>
      </c>
      <c r="Q14" s="68">
        <v>74500</v>
      </c>
      <c r="R14" s="69">
        <f t="shared" si="3"/>
        <v>28300</v>
      </c>
      <c r="S14" s="72"/>
      <c r="T14" t="s">
        <v>81</v>
      </c>
    </row>
    <row r="15" spans="1:22" ht="94.5" x14ac:dyDescent="0.25">
      <c r="A15" s="188"/>
      <c r="B15" s="188"/>
      <c r="C15" s="60"/>
      <c r="D15" s="60" t="s">
        <v>18</v>
      </c>
      <c r="E15" s="64" t="s">
        <v>39</v>
      </c>
      <c r="F15" s="13" t="s">
        <v>40</v>
      </c>
      <c r="G15" s="8"/>
      <c r="H15" s="7"/>
      <c r="I15" s="8"/>
      <c r="J15" s="6">
        <f>+'CUATRIMESTRE I '!K15</f>
        <v>15</v>
      </c>
      <c r="K15" s="6">
        <f>+Agosto!J15+Julio!J15+Junio!J15+Mayo!J15</f>
        <v>0</v>
      </c>
      <c r="L15" s="6">
        <f t="shared" si="2"/>
        <v>15</v>
      </c>
      <c r="M15" s="9" t="e">
        <f t="shared" si="0"/>
        <v>#DIV/0!</v>
      </c>
      <c r="N15" s="66">
        <f t="shared" si="1"/>
        <v>-15</v>
      </c>
      <c r="P15" s="68">
        <v>-53500</v>
      </c>
      <c r="Q15" s="68">
        <v>40000</v>
      </c>
      <c r="R15" s="70">
        <f t="shared" si="3"/>
        <v>-13500</v>
      </c>
      <c r="S15" s="72"/>
      <c r="T15" t="s">
        <v>81</v>
      </c>
      <c r="U15" s="68"/>
      <c r="V15" s="69"/>
    </row>
    <row r="16" spans="1:22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/>
      <c r="H16" s="7"/>
      <c r="I16" s="8"/>
      <c r="J16" s="6">
        <f>+'CUATRIMESTRE I '!K16</f>
        <v>0</v>
      </c>
      <c r="K16" s="6">
        <f>+Agosto!J16+Julio!J16+Junio!J16+Mayo!J16</f>
        <v>0</v>
      </c>
      <c r="L16" s="6">
        <f t="shared" si="2"/>
        <v>0</v>
      </c>
      <c r="M16" s="9" t="e">
        <f t="shared" si="0"/>
        <v>#DIV/0!</v>
      </c>
      <c r="N16" s="66">
        <f t="shared" si="1"/>
        <v>0</v>
      </c>
      <c r="R16" s="69"/>
    </row>
    <row r="17" spans="1:20" ht="56.25" customHeight="1" x14ac:dyDescent="0.25">
      <c r="A17" s="187"/>
      <c r="B17" s="187"/>
      <c r="C17" s="190"/>
      <c r="D17" s="190"/>
      <c r="E17" s="187"/>
      <c r="F17" s="14" t="s">
        <v>46</v>
      </c>
      <c r="G17" s="8"/>
      <c r="H17" s="7"/>
      <c r="I17" s="8"/>
      <c r="J17" s="6">
        <f>+'CUATRIMESTRE I '!K17</f>
        <v>0</v>
      </c>
      <c r="K17" s="6">
        <f>+Agosto!J17+Julio!J17+Junio!J17+Mayo!J17</f>
        <v>0</v>
      </c>
      <c r="L17" s="6">
        <f t="shared" si="2"/>
        <v>0</v>
      </c>
      <c r="M17" s="9" t="e">
        <f t="shared" si="0"/>
        <v>#DIV/0!</v>
      </c>
      <c r="N17" s="66">
        <f t="shared" si="1"/>
        <v>0</v>
      </c>
      <c r="P17" s="68">
        <v>-539982</v>
      </c>
      <c r="Q17" s="68">
        <v>0</v>
      </c>
      <c r="R17" s="70">
        <f t="shared" si="3"/>
        <v>-539982</v>
      </c>
      <c r="S17" s="71"/>
      <c r="T17" t="s">
        <v>84</v>
      </c>
    </row>
    <row r="18" spans="1:20" ht="47.25" hidden="1" x14ac:dyDescent="0.25">
      <c r="A18" s="65"/>
      <c r="B18" s="188"/>
      <c r="C18" s="191"/>
      <c r="D18" s="60" t="s">
        <v>18</v>
      </c>
      <c r="E18" s="188"/>
      <c r="F18" s="14" t="s">
        <v>47</v>
      </c>
      <c r="G18" s="8"/>
      <c r="H18" s="7"/>
      <c r="I18" s="8"/>
      <c r="J18" s="6">
        <f>+'CUATRIMESTRE I '!K18</f>
        <v>0</v>
      </c>
      <c r="K18" s="6">
        <f>+Agosto!J18+Julio!J18+Junio!J18+Mayo!J18</f>
        <v>0</v>
      </c>
      <c r="L18" s="6">
        <f t="shared" si="2"/>
        <v>0</v>
      </c>
      <c r="M18" s="9">
        <v>0</v>
      </c>
      <c r="N18" s="66">
        <f t="shared" si="1"/>
        <v>0</v>
      </c>
      <c r="P18" s="68"/>
      <c r="Q18" s="68"/>
      <c r="R18" s="69">
        <f t="shared" si="3"/>
        <v>0</v>
      </c>
    </row>
    <row r="19" spans="1:20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/>
      <c r="I19" s="8"/>
      <c r="J19" s="6">
        <f>+'CUATRIMESTRE I '!K19</f>
        <v>27</v>
      </c>
      <c r="K19" s="6">
        <f>+Agosto!J19+Julio!J19+Junio!J19+Mayo!J19</f>
        <v>0</v>
      </c>
      <c r="L19" s="6">
        <f t="shared" si="2"/>
        <v>27</v>
      </c>
      <c r="M19" s="9" t="e">
        <f>+J19/I19</f>
        <v>#DIV/0!</v>
      </c>
      <c r="N19" s="66">
        <f t="shared" si="1"/>
        <v>-27</v>
      </c>
      <c r="R19" s="69"/>
    </row>
    <row r="20" spans="1:20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/>
      <c r="I20" s="8"/>
      <c r="J20" s="6">
        <f>+'CUATRIMESTRE I '!K20</f>
        <v>0</v>
      </c>
      <c r="K20" s="6">
        <f>+Agosto!J20+Julio!J20+Junio!J20+Mayo!J20</f>
        <v>0</v>
      </c>
      <c r="L20" s="6">
        <f t="shared" si="2"/>
        <v>0</v>
      </c>
      <c r="M20" s="9" t="e">
        <f>+J20/I20</f>
        <v>#DIV/0!</v>
      </c>
      <c r="N20" s="66">
        <f t="shared" si="1"/>
        <v>0</v>
      </c>
      <c r="P20" s="68">
        <v>-27500</v>
      </c>
      <c r="Q20" s="68">
        <v>108650</v>
      </c>
      <c r="R20" s="69">
        <f t="shared" si="3"/>
        <v>81150</v>
      </c>
    </row>
    <row r="21" spans="1:20" ht="47.25" x14ac:dyDescent="0.25">
      <c r="A21" s="188"/>
      <c r="B21" s="188"/>
      <c r="C21" s="191"/>
      <c r="D21" s="191"/>
      <c r="E21" s="188"/>
      <c r="F21" s="14" t="s">
        <v>54</v>
      </c>
      <c r="G21" s="6"/>
      <c r="H21" s="7"/>
      <c r="I21" s="8"/>
      <c r="J21" s="6">
        <f>+'CUATRIMESTRE I '!K21</f>
        <v>27</v>
      </c>
      <c r="K21" s="6">
        <f>+Agosto!J21+Julio!J21+Junio!J21+Mayo!J21</f>
        <v>0</v>
      </c>
      <c r="L21" s="6">
        <f t="shared" si="2"/>
        <v>27</v>
      </c>
      <c r="M21" s="9" t="e">
        <f>+J21/I21</f>
        <v>#DIV/0!</v>
      </c>
      <c r="N21" s="66">
        <f t="shared" si="1"/>
        <v>-27</v>
      </c>
      <c r="P21" s="68">
        <v>-134000</v>
      </c>
      <c r="Q21" s="68">
        <v>0</v>
      </c>
      <c r="R21" s="70">
        <f t="shared" si="3"/>
        <v>-134000</v>
      </c>
    </row>
    <row r="22" spans="1:20" x14ac:dyDescent="0.25">
      <c r="P22" s="69">
        <f>SUM(P7:P21)</f>
        <v>-2358819</v>
      </c>
      <c r="Q22" s="69">
        <f>SUM(Q7:Q21)</f>
        <v>2358819</v>
      </c>
      <c r="R22" s="69">
        <f>SUM(R7:R21)</f>
        <v>0</v>
      </c>
    </row>
  </sheetData>
  <mergeCells count="25">
    <mergeCell ref="D9:D12"/>
    <mergeCell ref="D13:D14"/>
    <mergeCell ref="A2:I2"/>
    <mergeCell ref="A3:I3"/>
    <mergeCell ref="J3:N3"/>
    <mergeCell ref="A5:A6"/>
    <mergeCell ref="B5:B6"/>
    <mergeCell ref="C5:D5"/>
    <mergeCell ref="E5:E6"/>
    <mergeCell ref="F5:N5"/>
    <mergeCell ref="A7:A8"/>
    <mergeCell ref="B7:B8"/>
    <mergeCell ref="A9:A15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4" ht="18" x14ac:dyDescent="0.25">
      <c r="A3" s="197" t="str">
        <f>+Marzo!A3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29" t="s">
        <v>72</v>
      </c>
      <c r="K3" s="230"/>
      <c r="L3" s="230"/>
      <c r="M3" s="230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6"/>
    </row>
    <row r="6" spans="1:14" ht="31.5" x14ac:dyDescent="0.25">
      <c r="A6" s="200"/>
      <c r="B6" s="193"/>
      <c r="C6" s="59" t="s">
        <v>7</v>
      </c>
      <c r="D6" s="59" t="s">
        <v>8</v>
      </c>
      <c r="E6" s="193"/>
      <c r="F6" s="3" t="s">
        <v>9</v>
      </c>
      <c r="G6" s="3" t="s">
        <v>10</v>
      </c>
      <c r="H6" s="4" t="s">
        <v>11</v>
      </c>
      <c r="I6" s="4" t="s">
        <v>12</v>
      </c>
      <c r="J6" s="4" t="s">
        <v>73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198">
        <v>1</v>
      </c>
      <c r="B7" s="198" t="s">
        <v>16</v>
      </c>
      <c r="C7" s="58" t="s">
        <v>17</v>
      </c>
      <c r="D7" s="58" t="s">
        <v>18</v>
      </c>
      <c r="E7" s="56" t="s">
        <v>19</v>
      </c>
      <c r="F7" s="5" t="s">
        <v>20</v>
      </c>
      <c r="G7" s="6"/>
      <c r="H7" s="7" t="s">
        <v>21</v>
      </c>
      <c r="I7" s="8"/>
      <c r="J7" s="6"/>
      <c r="K7" s="6">
        <f>+J7+Julio!K7</f>
        <v>1</v>
      </c>
      <c r="L7" s="9" t="e">
        <f t="shared" ref="L7:L8" si="0">+K7/I7</f>
        <v>#DIV/0!</v>
      </c>
      <c r="M7" s="9" t="e">
        <f>(1-L7)</f>
        <v>#DIV/0!</v>
      </c>
    </row>
    <row r="8" spans="1:14" ht="21" customHeight="1" x14ac:dyDescent="0.25">
      <c r="A8" s="188"/>
      <c r="B8" s="188"/>
      <c r="C8" s="58" t="s">
        <v>17</v>
      </c>
      <c r="D8" s="58" t="s">
        <v>18</v>
      </c>
      <c r="E8" s="56" t="s">
        <v>19</v>
      </c>
      <c r="F8" s="5" t="s">
        <v>22</v>
      </c>
      <c r="G8" s="6"/>
      <c r="H8" s="7" t="s">
        <v>21</v>
      </c>
      <c r="I8" s="8"/>
      <c r="J8" s="6"/>
      <c r="K8" s="6">
        <f>+J8+Julio!K8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4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54" t="s">
        <v>25</v>
      </c>
      <c r="F9" s="5" t="s">
        <v>26</v>
      </c>
      <c r="G9" s="6"/>
      <c r="H9" s="7" t="s">
        <v>21</v>
      </c>
      <c r="I9" s="8"/>
      <c r="J9" s="6"/>
      <c r="K9" s="6">
        <f>+J9+Julio!K9</f>
        <v>1</v>
      </c>
      <c r="L9" s="9" t="e">
        <f>+K9/I9</f>
        <v>#DIV/0!</v>
      </c>
      <c r="M9" s="9" t="e">
        <f t="shared" si="1"/>
        <v>#DIV/0!</v>
      </c>
    </row>
    <row r="10" spans="1:14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+J10+Julio!K10</f>
        <v>288603</v>
      </c>
      <c r="L10" s="9" t="e">
        <f t="shared" ref="L10:L21" si="2">+K10/I10</f>
        <v>#DIV/0!</v>
      </c>
      <c r="M10" s="9" t="e">
        <f t="shared" si="1"/>
        <v>#DIV/0!</v>
      </c>
    </row>
    <row r="11" spans="1:14" ht="55.5" customHeight="1" x14ac:dyDescent="0.25">
      <c r="A11" s="187"/>
      <c r="B11" s="187"/>
      <c r="C11" s="190"/>
      <c r="D11" s="190"/>
      <c r="E11" s="54" t="s">
        <v>30</v>
      </c>
      <c r="F11" s="10" t="s">
        <v>31</v>
      </c>
      <c r="G11" s="8"/>
      <c r="H11" s="7" t="s">
        <v>29</v>
      </c>
      <c r="I11" s="8"/>
      <c r="J11" s="6"/>
      <c r="K11" s="6">
        <f>+J11+Julio!K11</f>
        <v>1</v>
      </c>
      <c r="L11" s="9" t="e">
        <f t="shared" si="2"/>
        <v>#DIV/0!</v>
      </c>
      <c r="M11" s="9" t="e">
        <f t="shared" si="1"/>
        <v>#DIV/0!</v>
      </c>
      <c r="N11" s="29"/>
    </row>
    <row r="12" spans="1:14" ht="78.75" x14ac:dyDescent="0.25">
      <c r="A12" s="187"/>
      <c r="B12" s="187"/>
      <c r="C12" s="190"/>
      <c r="D12" s="191"/>
      <c r="E12" s="54" t="s">
        <v>25</v>
      </c>
      <c r="F12" s="5" t="s">
        <v>32</v>
      </c>
      <c r="G12" s="8"/>
      <c r="H12" s="7" t="s">
        <v>21</v>
      </c>
      <c r="I12" s="8"/>
      <c r="J12" s="6"/>
      <c r="K12" s="6">
        <f>+J12+Julio!K12</f>
        <v>1005</v>
      </c>
      <c r="L12" s="9" t="e">
        <f>+K12/I12</f>
        <v>#DIV/0!</v>
      </c>
      <c r="M12" s="9" t="e">
        <f t="shared" si="1"/>
        <v>#DIV/0!</v>
      </c>
    </row>
    <row r="13" spans="1:14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+J13+Julio!K13</f>
        <v>2</v>
      </c>
      <c r="L13" s="9" t="e">
        <f t="shared" si="2"/>
        <v>#DIV/0!</v>
      </c>
      <c r="M13" s="9" t="e">
        <f t="shared" si="1"/>
        <v>#DIV/0!</v>
      </c>
    </row>
    <row r="14" spans="1:14" ht="63" x14ac:dyDescent="0.25">
      <c r="A14" s="188"/>
      <c r="B14" s="187"/>
      <c r="C14" s="191"/>
      <c r="D14" s="191"/>
      <c r="E14" s="54" t="s">
        <v>36</v>
      </c>
      <c r="F14" s="13" t="s">
        <v>37</v>
      </c>
      <c r="G14" s="8"/>
      <c r="H14" s="7" t="s">
        <v>38</v>
      </c>
      <c r="I14" s="8"/>
      <c r="J14" s="6"/>
      <c r="K14" s="6">
        <f>+J14+Julio!K14</f>
        <v>313</v>
      </c>
      <c r="L14" s="9" t="e">
        <f t="shared" si="2"/>
        <v>#DIV/0!</v>
      </c>
      <c r="M14" s="9" t="e">
        <f t="shared" si="1"/>
        <v>#DIV/0!</v>
      </c>
    </row>
    <row r="15" spans="1:14" ht="94.5" x14ac:dyDescent="0.25">
      <c r="A15" s="55"/>
      <c r="B15" s="188"/>
      <c r="C15" s="57"/>
      <c r="D15" s="57" t="s">
        <v>18</v>
      </c>
      <c r="E15" s="54" t="s">
        <v>39</v>
      </c>
      <c r="F15" s="13" t="s">
        <v>40</v>
      </c>
      <c r="G15" s="8"/>
      <c r="H15" s="7" t="s">
        <v>41</v>
      </c>
      <c r="I15" s="8"/>
      <c r="J15" s="6"/>
      <c r="K15" s="6">
        <f>+J15+Julio!K15</f>
        <v>15</v>
      </c>
      <c r="L15" s="9" t="e">
        <f t="shared" si="2"/>
        <v>#DIV/0!</v>
      </c>
      <c r="M15" s="9" t="e">
        <f t="shared" si="1"/>
        <v>#DIV/0!</v>
      </c>
    </row>
    <row r="16" spans="1:14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/>
      <c r="H16" s="7" t="s">
        <v>29</v>
      </c>
      <c r="I16" s="8"/>
      <c r="J16" s="6"/>
      <c r="K16" s="6">
        <f>+J16+Julio!K16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87"/>
      <c r="B17" s="187"/>
      <c r="C17" s="190"/>
      <c r="D17" s="190"/>
      <c r="E17" s="187"/>
      <c r="F17" s="14" t="s">
        <v>46</v>
      </c>
      <c r="G17" s="8"/>
      <c r="H17" s="7" t="s">
        <v>29</v>
      </c>
      <c r="I17" s="8"/>
      <c r="J17" s="6"/>
      <c r="K17" s="6">
        <f>+J17+Julio!K17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55"/>
      <c r="B18" s="188"/>
      <c r="C18" s="191"/>
      <c r="D18" s="57" t="s">
        <v>18</v>
      </c>
      <c r="E18" s="188"/>
      <c r="F18" s="14" t="s">
        <v>47</v>
      </c>
      <c r="G18" s="8"/>
      <c r="H18" s="7" t="s">
        <v>48</v>
      </c>
      <c r="I18" s="8"/>
      <c r="J18" s="6"/>
      <c r="K18" s="6">
        <f>+J18+Julio!K18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 t="s">
        <v>52</v>
      </c>
      <c r="I19" s="6"/>
      <c r="J19" s="6"/>
      <c r="K19" s="6">
        <f>+J19+Julio!K19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 t="s">
        <v>52</v>
      </c>
      <c r="I20" s="6"/>
      <c r="J20" s="6"/>
      <c r="K20" s="6">
        <f>+J20+Julio!K20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88"/>
      <c r="B21" s="188"/>
      <c r="C21" s="191"/>
      <c r="D21" s="191"/>
      <c r="E21" s="188"/>
      <c r="F21" s="14" t="s">
        <v>54</v>
      </c>
      <c r="G21" s="6"/>
      <c r="H21" s="7" t="s">
        <v>52</v>
      </c>
      <c r="I21" s="6"/>
      <c r="J21" s="6"/>
      <c r="K21" s="6">
        <f>+J21+Julio!K21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29"/>
  <sheetViews>
    <sheetView topLeftCell="A16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" t="s">
        <v>1</v>
      </c>
      <c r="K2" s="1"/>
      <c r="L2" s="1"/>
      <c r="M2" s="1"/>
    </row>
    <row r="3" spans="1:13" ht="18" x14ac:dyDescent="0.25">
      <c r="A3" s="197" t="str">
        <f>+Marzo!A3</f>
        <v>Seguimiento al Plan Operativo Anual 2022</v>
      </c>
      <c r="B3" s="197"/>
      <c r="C3" s="197"/>
      <c r="D3" s="197"/>
      <c r="E3" s="197"/>
      <c r="F3" s="197"/>
      <c r="G3" s="197"/>
      <c r="H3" s="197"/>
      <c r="I3" s="197"/>
      <c r="J3" s="229" t="s">
        <v>71</v>
      </c>
      <c r="K3" s="230"/>
      <c r="L3" s="230"/>
      <c r="M3" s="230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9" t="s">
        <v>2</v>
      </c>
      <c r="B5" s="192" t="s">
        <v>3</v>
      </c>
      <c r="C5" s="201" t="s">
        <v>4</v>
      </c>
      <c r="D5" s="202"/>
      <c r="E5" s="192" t="s">
        <v>5</v>
      </c>
      <c r="F5" s="194" t="s">
        <v>6</v>
      </c>
      <c r="G5" s="195"/>
      <c r="H5" s="195"/>
      <c r="I5" s="195"/>
      <c r="J5" s="195"/>
      <c r="K5" s="195"/>
      <c r="L5" s="195"/>
      <c r="M5" s="196"/>
    </row>
    <row r="6" spans="1:13" ht="31.5" x14ac:dyDescent="0.25">
      <c r="A6" s="200"/>
      <c r="B6" s="193"/>
      <c r="C6" s="53" t="s">
        <v>7</v>
      </c>
      <c r="D6" s="53" t="s">
        <v>8</v>
      </c>
      <c r="E6" s="193"/>
      <c r="F6" s="3" t="s">
        <v>9</v>
      </c>
      <c r="G6" s="3" t="s">
        <v>10</v>
      </c>
      <c r="H6" s="4" t="s">
        <v>11</v>
      </c>
      <c r="I6" s="4" t="s">
        <v>12</v>
      </c>
      <c r="J6" s="4" t="s">
        <v>70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198">
        <v>1</v>
      </c>
      <c r="B7" s="198" t="s">
        <v>16</v>
      </c>
      <c r="C7" s="52" t="s">
        <v>17</v>
      </c>
      <c r="D7" s="52" t="s">
        <v>18</v>
      </c>
      <c r="E7" s="50" t="s">
        <v>19</v>
      </c>
      <c r="F7" s="5" t="s">
        <v>20</v>
      </c>
      <c r="G7" s="6"/>
      <c r="H7" s="7" t="s">
        <v>21</v>
      </c>
      <c r="I7" s="8"/>
      <c r="J7" s="6"/>
      <c r="K7" s="8">
        <f>Junio!K7+Julio!J7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188"/>
      <c r="B8" s="188"/>
      <c r="C8" s="52" t="s">
        <v>17</v>
      </c>
      <c r="D8" s="52" t="s">
        <v>18</v>
      </c>
      <c r="E8" s="50" t="s">
        <v>19</v>
      </c>
      <c r="F8" s="5" t="s">
        <v>22</v>
      </c>
      <c r="G8" s="6"/>
      <c r="H8" s="7" t="s">
        <v>21</v>
      </c>
      <c r="I8" s="8"/>
      <c r="J8" s="6"/>
      <c r="K8" s="8">
        <f>Junio!K8+Julio!J8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186">
        <v>2</v>
      </c>
      <c r="B9" s="186" t="s">
        <v>23</v>
      </c>
      <c r="C9" s="189" t="s">
        <v>24</v>
      </c>
      <c r="D9" s="189" t="s">
        <v>18</v>
      </c>
      <c r="E9" s="48" t="s">
        <v>25</v>
      </c>
      <c r="F9" s="5" t="s">
        <v>26</v>
      </c>
      <c r="G9" s="6"/>
      <c r="H9" s="7" t="s">
        <v>21</v>
      </c>
      <c r="I9" s="8"/>
      <c r="J9" s="6"/>
      <c r="K9" s="8">
        <f>Junio!K9+Julio!J9</f>
        <v>1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187"/>
      <c r="B10" s="187"/>
      <c r="C10" s="190"/>
      <c r="D10" s="190"/>
      <c r="E10" s="7" t="s">
        <v>27</v>
      </c>
      <c r="F10" s="10" t="s">
        <v>28</v>
      </c>
      <c r="G10" s="11"/>
      <c r="H10" s="7" t="s">
        <v>29</v>
      </c>
      <c r="I10" s="11"/>
      <c r="J10" s="6"/>
      <c r="K10" s="8">
        <f>Junio!K10+Julio!J10</f>
        <v>288603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187"/>
      <c r="B11" s="187"/>
      <c r="C11" s="190"/>
      <c r="D11" s="190"/>
      <c r="E11" s="48" t="s">
        <v>30</v>
      </c>
      <c r="F11" s="10" t="s">
        <v>31</v>
      </c>
      <c r="G11" s="8"/>
      <c r="H11" s="7" t="s">
        <v>29</v>
      </c>
      <c r="I11" s="8"/>
      <c r="J11" s="6"/>
      <c r="K11" s="8">
        <f>Junio!K11+Julio!J11</f>
        <v>1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187"/>
      <c r="B12" s="187"/>
      <c r="C12" s="190"/>
      <c r="D12" s="191"/>
      <c r="E12" s="48" t="s">
        <v>25</v>
      </c>
      <c r="F12" s="5" t="s">
        <v>32</v>
      </c>
      <c r="G12" s="8"/>
      <c r="H12" s="7" t="s">
        <v>21</v>
      </c>
      <c r="I12" s="8"/>
      <c r="J12" s="6"/>
      <c r="K12" s="8">
        <f>Junio!K12+Julio!J12</f>
        <v>1005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187"/>
      <c r="B13" s="187"/>
      <c r="C13" s="190"/>
      <c r="D13" s="189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8">
        <f>Junio!K13+Julio!J13</f>
        <v>2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188"/>
      <c r="B14" s="187"/>
      <c r="C14" s="191"/>
      <c r="D14" s="191"/>
      <c r="E14" s="48" t="s">
        <v>36</v>
      </c>
      <c r="F14" s="13" t="s">
        <v>37</v>
      </c>
      <c r="G14" s="8"/>
      <c r="H14" s="7" t="s">
        <v>38</v>
      </c>
      <c r="I14" s="8"/>
      <c r="J14" s="6"/>
      <c r="K14" s="8">
        <f>Junio!K14+Julio!J14</f>
        <v>313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49"/>
      <c r="B15" s="188"/>
      <c r="C15" s="51"/>
      <c r="D15" s="51" t="s">
        <v>18</v>
      </c>
      <c r="E15" s="48" t="s">
        <v>39</v>
      </c>
      <c r="F15" s="13" t="s">
        <v>40</v>
      </c>
      <c r="G15" s="8"/>
      <c r="H15" s="7" t="s">
        <v>41</v>
      </c>
      <c r="I15" s="8"/>
      <c r="J15" s="6"/>
      <c r="K15" s="8">
        <f>Junio!K15+Julio!J15</f>
        <v>15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186">
        <v>4</v>
      </c>
      <c r="B16" s="186" t="s">
        <v>42</v>
      </c>
      <c r="C16" s="189" t="s">
        <v>43</v>
      </c>
      <c r="D16" s="189" t="s">
        <v>18</v>
      </c>
      <c r="E16" s="186" t="s">
        <v>44</v>
      </c>
      <c r="F16" s="14" t="s">
        <v>45</v>
      </c>
      <c r="G16" s="8"/>
      <c r="H16" s="7" t="s">
        <v>29</v>
      </c>
      <c r="I16" s="8"/>
      <c r="J16" s="6"/>
      <c r="K16" s="8">
        <f>Junio!K16+Julio!J16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87"/>
      <c r="B17" s="187"/>
      <c r="C17" s="190"/>
      <c r="D17" s="190"/>
      <c r="E17" s="187"/>
      <c r="F17" s="14" t="s">
        <v>46</v>
      </c>
      <c r="G17" s="8"/>
      <c r="H17" s="7" t="s">
        <v>29</v>
      </c>
      <c r="I17" s="8"/>
      <c r="J17" s="6"/>
      <c r="K17" s="8">
        <f>Junio!K17+Julio!J17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49"/>
      <c r="B18" s="188"/>
      <c r="C18" s="191"/>
      <c r="D18" s="51" t="s">
        <v>18</v>
      </c>
      <c r="E18" s="188"/>
      <c r="F18" s="14" t="s">
        <v>47</v>
      </c>
      <c r="G18" s="8"/>
      <c r="H18" s="7" t="s">
        <v>48</v>
      </c>
      <c r="I18" s="8"/>
      <c r="J18" s="6"/>
      <c r="K18" s="8">
        <f>Junio!K18+Julio!J18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86">
        <v>5</v>
      </c>
      <c r="B19" s="186" t="s">
        <v>49</v>
      </c>
      <c r="C19" s="189" t="s">
        <v>50</v>
      </c>
      <c r="D19" s="189" t="s">
        <v>18</v>
      </c>
      <c r="E19" s="186" t="s">
        <v>44</v>
      </c>
      <c r="F19" s="14" t="s">
        <v>51</v>
      </c>
      <c r="G19" s="6"/>
      <c r="H19" s="7" t="s">
        <v>52</v>
      </c>
      <c r="I19" s="6"/>
      <c r="J19" s="6"/>
      <c r="K19" s="8">
        <f>Junio!K19+Julio!J19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87"/>
      <c r="B20" s="187"/>
      <c r="C20" s="190"/>
      <c r="D20" s="190"/>
      <c r="E20" s="187"/>
      <c r="F20" s="14" t="s">
        <v>53</v>
      </c>
      <c r="G20" s="6"/>
      <c r="H20" s="7" t="s">
        <v>52</v>
      </c>
      <c r="I20" s="6"/>
      <c r="J20" s="6"/>
      <c r="K20" s="8">
        <f>Junio!K20+Julio!J20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88"/>
      <c r="B21" s="188"/>
      <c r="C21" s="191"/>
      <c r="D21" s="191"/>
      <c r="E21" s="188"/>
      <c r="F21" s="14" t="s">
        <v>54</v>
      </c>
      <c r="G21" s="6"/>
      <c r="H21" s="7" t="s">
        <v>52</v>
      </c>
      <c r="I21" s="6"/>
      <c r="J21" s="6"/>
      <c r="K21" s="8">
        <f>Junio!K21+Julio!J21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5</vt:i4>
      </vt:variant>
    </vt:vector>
  </HeadingPairs>
  <TitlesOfParts>
    <vt:vector size="21" baseType="lpstr">
      <vt:lpstr>CUATRIMESTRE III</vt:lpstr>
      <vt:lpstr>Diciembre </vt:lpstr>
      <vt:lpstr>Noviembre</vt:lpstr>
      <vt:lpstr>Octubre</vt:lpstr>
      <vt:lpstr>Septiembre</vt:lpstr>
      <vt:lpstr>Junio</vt:lpstr>
      <vt:lpstr>CUATRIMESTRE II</vt:lpstr>
      <vt:lpstr>Agosto</vt:lpstr>
      <vt:lpstr>Julio</vt:lpstr>
      <vt:lpstr>Mayo</vt:lpstr>
      <vt:lpstr>CUATRIMESTRE I </vt:lpstr>
      <vt:lpstr>Abril</vt:lpstr>
      <vt:lpstr>Marzo</vt:lpstr>
      <vt:lpstr>Febrero</vt:lpstr>
      <vt:lpstr>Enero</vt:lpstr>
      <vt:lpstr>MENSUAL </vt:lpstr>
      <vt:lpstr>'Diciembre '!Área_de_impresión</vt:lpstr>
      <vt:lpstr>Enero!Área_de_impresión</vt:lpstr>
      <vt:lpstr>Noviembre!Área_de_impresión</vt:lpstr>
      <vt:lpstr>Octubre!Área_de_impresión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Ponciano Ardòn</dc:creator>
  <cp:lastModifiedBy>Mirza Maciel Mejia Callejas</cp:lastModifiedBy>
  <cp:lastPrinted>2022-02-15T21:11:56Z</cp:lastPrinted>
  <dcterms:created xsi:type="dcterms:W3CDTF">2019-07-04T21:19:40Z</dcterms:created>
  <dcterms:modified xsi:type="dcterms:W3CDTF">2022-02-15T21:23:56Z</dcterms:modified>
</cp:coreProperties>
</file>