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workbookProtection workbookAlgorithmName="SHA-512" workbookHashValue="s2N/1LqWnN0S4g3V1nDE4lGQYWfLvhfDzYhX2KuACG0I742srQTTFFsZXggKo0AagTKtVrJAdloVr1OJ5G03tg==" workbookSaltValue="WlDDxLbIyxpQTeFW0NvCXQ==" workbookSpinCount="100000" lockStructure="1"/>
  <bookViews>
    <workbookView xWindow="0" yWindow="0" windowWidth="22260" windowHeight="12645"/>
  </bookViews>
  <sheets>
    <sheet name="Hoja1" sheetId="1" r:id="rId1"/>
  </sheets>
  <definedNames>
    <definedName name="_xlnm.Print_Area" localSheetId="0">Hoja1!$A$1:$Q$43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31" i="1" s="1"/>
  <c r="F21" i="1"/>
  <c r="O31" i="1" l="1"/>
  <c r="N31" i="1"/>
  <c r="I31" i="1"/>
  <c r="A21" i="1" l="1"/>
  <c r="A22" i="1" s="1"/>
  <c r="A23" i="1" s="1"/>
  <c r="A24" i="1" s="1"/>
  <c r="A25" i="1" s="1"/>
  <c r="A26" i="1" s="1"/>
  <c r="A27" i="1" s="1"/>
  <c r="A28" i="1" s="1"/>
  <c r="A29" i="1" s="1"/>
  <c r="A30" i="1" s="1"/>
  <c r="M30" i="1" l="1"/>
  <c r="L30" i="1"/>
  <c r="K30" i="1"/>
  <c r="H29" i="1"/>
  <c r="G29" i="1"/>
  <c r="M29" i="1" s="1"/>
  <c r="M28" i="1"/>
  <c r="L28" i="1"/>
  <c r="K28" i="1"/>
  <c r="J28" i="1"/>
  <c r="M27" i="1"/>
  <c r="L27" i="1"/>
  <c r="J27" i="1"/>
  <c r="M26" i="1"/>
  <c r="L26" i="1"/>
  <c r="K26" i="1"/>
  <c r="J26" i="1"/>
  <c r="M25" i="1"/>
  <c r="L25" i="1"/>
  <c r="K25" i="1"/>
  <c r="J25" i="1"/>
  <c r="M24" i="1"/>
  <c r="L24" i="1"/>
  <c r="K24" i="1"/>
  <c r="J24" i="1"/>
  <c r="M23" i="1"/>
  <c r="L23" i="1"/>
  <c r="K23" i="1"/>
  <c r="J23" i="1"/>
  <c r="M22" i="1"/>
  <c r="L22" i="1"/>
  <c r="K22" i="1"/>
  <c r="J22" i="1"/>
  <c r="H21" i="1"/>
  <c r="G21" i="1"/>
  <c r="H20" i="1"/>
  <c r="G20" i="1"/>
  <c r="M12" i="1"/>
  <c r="L12" i="1"/>
  <c r="K12" i="1"/>
  <c r="J12" i="1"/>
  <c r="M11" i="1"/>
  <c r="L11" i="1"/>
  <c r="K11" i="1"/>
  <c r="J11" i="1"/>
  <c r="G31" i="1" l="1"/>
  <c r="H31" i="1"/>
  <c r="J30" i="1" s="1"/>
  <c r="P11" i="1"/>
  <c r="Q11" i="1" s="1"/>
  <c r="P28" i="1"/>
  <c r="Q28" i="1" s="1"/>
  <c r="P23" i="1"/>
  <c r="Q23" i="1" s="1"/>
  <c r="M21" i="1"/>
  <c r="K21" i="1"/>
  <c r="P25" i="1"/>
  <c r="Q25" i="1" s="1"/>
  <c r="J29" i="1"/>
  <c r="J21" i="1"/>
  <c r="P24" i="1"/>
  <c r="Q24" i="1" s="1"/>
  <c r="J20" i="1"/>
  <c r="P22" i="1"/>
  <c r="Q22" i="1" s="1"/>
  <c r="K20" i="1"/>
  <c r="P30" i="1"/>
  <c r="P27" i="1"/>
  <c r="Q27" i="1" s="1"/>
  <c r="L20" i="1"/>
  <c r="P26" i="1"/>
  <c r="Q26" i="1" s="1"/>
  <c r="P12" i="1"/>
  <c r="Q12" i="1" s="1"/>
  <c r="M20" i="1"/>
  <c r="L21" i="1"/>
  <c r="K29" i="1"/>
  <c r="L29" i="1"/>
  <c r="L31" i="1" l="1"/>
  <c r="M31" i="1"/>
  <c r="K31" i="1"/>
  <c r="J31" i="1"/>
  <c r="Q30" i="1"/>
  <c r="P21" i="1"/>
  <c r="Q21" i="1" s="1"/>
  <c r="P29" i="1"/>
  <c r="Q29" i="1" s="1"/>
  <c r="P20" i="1"/>
  <c r="P31" i="1" s="1"/>
  <c r="Q20" i="1" l="1"/>
  <c r="Q31" i="1" s="1"/>
  <c r="Q33" i="1" s="1"/>
</calcChain>
</file>

<file path=xl/sharedStrings.xml><?xml version="1.0" encoding="utf-8"?>
<sst xmlns="http://schemas.openxmlformats.org/spreadsheetml/2006/main" count="97" uniqueCount="69">
  <si>
    <t xml:space="preserve"> </t>
  </si>
  <si>
    <t>RENGLÓN 011 PERSONAL PERMANENTE</t>
  </si>
  <si>
    <t>No.</t>
  </si>
  <si>
    <t>Renglón</t>
  </si>
  <si>
    <t>Puesto Funcional</t>
  </si>
  <si>
    <t>NOMBRE</t>
  </si>
  <si>
    <t>Devengado Mensual</t>
  </si>
  <si>
    <t>TOTAL DEVENGADO MENSUAL</t>
  </si>
  <si>
    <t>Deducciones</t>
  </si>
  <si>
    <t>Total 
Deducciones</t>
  </si>
  <si>
    <t>Líquido</t>
  </si>
  <si>
    <t>Sueldo
Mensual</t>
  </si>
  <si>
    <t>Bono 
Profesional</t>
  </si>
  <si>
    <t>Bono
66-2000</t>
  </si>
  <si>
    <t>Gastos de
Represent.</t>
  </si>
  <si>
    <t>Montepío</t>
  </si>
  <si>
    <t>Fianza</t>
  </si>
  <si>
    <t>IGSS</t>
  </si>
  <si>
    <t>Amort.                 Bantrab</t>
  </si>
  <si>
    <t>ISR</t>
  </si>
  <si>
    <t>PROMEDIO POR 12 MESES</t>
  </si>
  <si>
    <t xml:space="preserve">Director Ejecutivo </t>
  </si>
  <si>
    <t xml:space="preserve">Edgar Rolando Zamora Ruíz </t>
  </si>
  <si>
    <t>RENGLÓN 022 PERSONAL POR CONTRATO</t>
  </si>
  <si>
    <t>Amort.                Bantrab</t>
  </si>
  <si>
    <t>022</t>
  </si>
  <si>
    <t>Jefe Ordenamiento Territorial</t>
  </si>
  <si>
    <t>Brayan Onasis Estevez Ruiz</t>
  </si>
  <si>
    <t>Jefe de Evaluacion y Seguimiento</t>
  </si>
  <si>
    <t>Harold Alexander Cruz Juarez</t>
  </si>
  <si>
    <t xml:space="preserve">Jefe de Forestal </t>
  </si>
  <si>
    <t xml:space="preserve">Rosa Maria López Vides </t>
  </si>
  <si>
    <t>Jefe de Recolección y Tratamiento de Desechos Líquidos y Sólidos</t>
  </si>
  <si>
    <t xml:space="preserve">Joel Abraham Chanchavac Juarez </t>
  </si>
  <si>
    <t xml:space="preserve">Jefa de Asesoría Jurídica </t>
  </si>
  <si>
    <t xml:space="preserve">Veronica Elizabeth Esquivel Enriquez </t>
  </si>
  <si>
    <t xml:space="preserve">Jefe de Control,  Calidad Ambiental y Manejo de Lagos </t>
  </si>
  <si>
    <t xml:space="preserve">Jose Diego Morales Ortega </t>
  </si>
  <si>
    <t>Patricia Del Rosario Tello Sartoressi</t>
  </si>
  <si>
    <t>Subdirector Ejecutivo</t>
  </si>
  <si>
    <t xml:space="preserve">Raul Enrique Orozco Velasquez </t>
  </si>
  <si>
    <t xml:space="preserve">Jefe de Auditoria Interna </t>
  </si>
  <si>
    <t>Erick Estuardo Vásquez Amezquita</t>
  </si>
  <si>
    <t xml:space="preserve">Jefe de Educación Ambiental </t>
  </si>
  <si>
    <t>Angela Exceli Gil Marroquín</t>
  </si>
  <si>
    <t xml:space="preserve">Jefe de Ejecución de Proyectos </t>
  </si>
  <si>
    <t xml:space="preserve">Lourdes del Carmen Ponciano Ardon </t>
  </si>
  <si>
    <t xml:space="preserve">TOTAL </t>
  </si>
  <si>
    <t>Elaboró:</t>
  </si>
  <si>
    <t>Vo.Bo.</t>
  </si>
  <si>
    <t>Director Ejecutivo</t>
  </si>
  <si>
    <t>AMSA</t>
  </si>
  <si>
    <t xml:space="preserve">AMSA </t>
  </si>
  <si>
    <t>1/1</t>
  </si>
  <si>
    <t>Encargada de Nómina</t>
  </si>
  <si>
    <t>Bono</t>
  </si>
  <si>
    <t>66-2000</t>
  </si>
  <si>
    <t>AUTORIDAD PARA EL MANEJO SUSTENTABLE DE LA CUENCA Y DEL LAGO DE AMATITLÁN
NÓMINA DE SUELDOS CORRESPONDIENTES AL MES DE SEPTIEMBRE DE 2022</t>
  </si>
  <si>
    <t>011</t>
  </si>
  <si>
    <t xml:space="preserve">Jefe División de Relaciones Interinstitucionales </t>
  </si>
  <si>
    <t>Renglón          022</t>
  </si>
  <si>
    <t>Renglón        026</t>
  </si>
  <si>
    <t>Renglón      027</t>
  </si>
  <si>
    <t>Renglón     063</t>
  </si>
  <si>
    <t>Renglón       011</t>
  </si>
  <si>
    <t>Renglón         026</t>
  </si>
  <si>
    <t>Renglón        027</t>
  </si>
  <si>
    <t>Renglón       063</t>
  </si>
  <si>
    <t>Mercy Edelman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</si>
</sst>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13" x14ac:knownFonts="1">
    <font>
      <sz val="11"/>
      <color theme="1"/>
      <name val="Gill Sans MT"/>
      <family val="2"/>
      <scheme val="minor"/>
    </font>
    <font>
      <sz val="11"/>
      <color theme="1"/>
      <name val="Gill Sans MT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9"/>
      <name val="Times New Roman"/>
      <family val="1"/>
    </font>
    <font>
      <sz val="9"/>
      <name val="Century Gothic"/>
      <family val="2"/>
    </font>
    <font>
      <b/>
      <sz val="9"/>
      <name val="Century Gothic"/>
      <family val="2"/>
    </font>
    <font>
      <sz val="11"/>
      <color theme="1"/>
      <name val="Century Gothic"/>
      <family val="2"/>
    </font>
    <font>
      <sz val="9"/>
      <color theme="1"/>
      <name val="Century Gothic"/>
      <family val="2"/>
    </font>
    <font>
      <b/>
      <sz val="9"/>
      <color rgb="FFF6AF3B"/>
      <name val="Century Gothic"/>
      <family val="2"/>
    </font>
    <font>
      <b/>
      <sz val="9"/>
      <color theme="1"/>
      <name val="Century Gothic"/>
      <family val="2"/>
    </font>
    <font>
      <sz val="9"/>
      <color rgb="FF000000"/>
      <name val="Century Gothic"/>
      <family val="2"/>
    </font>
    <font>
      <sz val="9"/>
      <color theme="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3" fillId="0" borderId="0" applyFont="0" applyFill="0" applyBorder="0" applyAlignment="0" applyProtection="0"/>
  </cellStyleXfs>
  <cellXfs count="113">
    <xf numFmtId="0" fontId="0" fillId="0" borderId="0" xfId="0"/>
    <xf numFmtId="0" fontId="4" fillId="2" borderId="0" xfId="2" applyFont="1" applyFill="1" applyAlignment="1">
      <alignment vertical="center"/>
    </xf>
    <xf numFmtId="0" fontId="0" fillId="0" borderId="0" xfId="0" applyAlignment="1">
      <alignment wrapText="1"/>
    </xf>
    <xf numFmtId="0" fontId="5" fillId="2" borderId="0" xfId="2" applyFont="1" applyFill="1" applyAlignment="1">
      <alignment vertical="center"/>
    </xf>
    <xf numFmtId="0" fontId="6" fillId="2" borderId="0" xfId="3" applyFont="1" applyFill="1" applyAlignment="1">
      <alignment vertical="center"/>
    </xf>
    <xf numFmtId="0" fontId="0" fillId="0" borderId="0" xfId="0" applyFill="1"/>
    <xf numFmtId="0" fontId="0" fillId="0" borderId="0" xfId="0" applyFill="1" applyAlignment="1">
      <alignment wrapText="1"/>
    </xf>
    <xf numFmtId="0" fontId="5" fillId="0" borderId="0" xfId="2" applyFont="1" applyFill="1" applyAlignment="1">
      <alignment vertical="center"/>
    </xf>
    <xf numFmtId="0" fontId="5" fillId="0" borderId="0" xfId="2" applyFont="1" applyFill="1" applyAlignment="1">
      <alignment horizontal="center" vertical="center"/>
    </xf>
    <xf numFmtId="164" fontId="5" fillId="0" borderId="0" xfId="2" applyNumberFormat="1" applyFont="1" applyFill="1" applyAlignment="1">
      <alignment vertical="center"/>
    </xf>
    <xf numFmtId="0" fontId="5" fillId="0" borderId="0" xfId="2" applyFont="1" applyFill="1" applyAlignment="1">
      <alignment horizontal="center" vertical="center" wrapText="1"/>
    </xf>
    <xf numFmtId="13" fontId="5" fillId="0" borderId="0" xfId="2" applyNumberFormat="1" applyFont="1" applyFill="1" applyAlignment="1">
      <alignment vertical="center"/>
    </xf>
    <xf numFmtId="0" fontId="5" fillId="0" borderId="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vertical="center"/>
    </xf>
    <xf numFmtId="49" fontId="6" fillId="0" borderId="0" xfId="3" applyNumberFormat="1" applyFont="1" applyFill="1" applyAlignment="1">
      <alignment horizontal="center"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vertical="center"/>
    </xf>
    <xf numFmtId="0" fontId="7" fillId="0" borderId="0" xfId="0" applyFont="1"/>
    <xf numFmtId="49" fontId="6" fillId="0" borderId="0" xfId="3" applyNumberFormat="1" applyFont="1" applyFill="1" applyBorder="1" applyAlignment="1">
      <alignment horizontal="right" vertical="center"/>
    </xf>
    <xf numFmtId="0" fontId="6" fillId="0" borderId="0" xfId="3" applyFont="1" applyFill="1" applyBorder="1" applyAlignment="1">
      <alignment vertical="center"/>
    </xf>
    <xf numFmtId="0" fontId="6" fillId="0" borderId="0" xfId="3" applyFont="1" applyFill="1" applyBorder="1" applyAlignment="1">
      <alignment horizontal="right" vertical="center"/>
    </xf>
    <xf numFmtId="0" fontId="6" fillId="0" borderId="0" xfId="3" applyFont="1" applyFill="1" applyAlignment="1">
      <alignment horizontal="right" vertical="center"/>
    </xf>
    <xf numFmtId="0" fontId="6" fillId="0" borderId="0" xfId="2" applyFont="1" applyFill="1" applyBorder="1" applyAlignment="1">
      <alignment vertical="center"/>
    </xf>
    <xf numFmtId="0" fontId="12" fillId="0" borderId="0" xfId="2" applyFont="1" applyFill="1" applyBorder="1" applyAlignment="1">
      <alignment vertical="center"/>
    </xf>
    <xf numFmtId="49" fontId="6" fillId="0" borderId="8" xfId="3" applyNumberFormat="1" applyFont="1" applyFill="1" applyBorder="1" applyAlignment="1">
      <alignment horizontal="center" vertical="center"/>
    </xf>
    <xf numFmtId="0" fontId="6" fillId="0" borderId="9" xfId="3" applyFont="1" applyFill="1" applyBorder="1" applyAlignment="1">
      <alignment horizontal="center" vertical="center"/>
    </xf>
    <xf numFmtId="0" fontId="6" fillId="0" borderId="0" xfId="3" applyFont="1" applyFill="1" applyBorder="1" applyAlignment="1">
      <alignment horizontal="center" vertical="center"/>
    </xf>
    <xf numFmtId="0" fontId="6" fillId="0" borderId="0" xfId="3" applyFont="1" applyFill="1" applyAlignment="1">
      <alignment horizontal="center" vertical="center"/>
    </xf>
    <xf numFmtId="0" fontId="5" fillId="0" borderId="8" xfId="2" applyFont="1" applyFill="1" applyBorder="1" applyAlignment="1">
      <alignment horizontal="center" vertical="center"/>
    </xf>
    <xf numFmtId="0" fontId="6" fillId="0" borderId="9" xfId="3" applyFont="1" applyFill="1" applyBorder="1" applyAlignment="1">
      <alignment horizontal="center" vertical="center"/>
    </xf>
    <xf numFmtId="164" fontId="5" fillId="0" borderId="2" xfId="1" applyNumberFormat="1" applyFont="1" applyFill="1" applyBorder="1" applyAlignment="1" applyProtection="1">
      <alignment vertical="center"/>
      <protection hidden="1"/>
    </xf>
    <xf numFmtId="164" fontId="5" fillId="5" borderId="2" xfId="1" applyNumberFormat="1" applyFont="1" applyFill="1" applyBorder="1" applyAlignment="1" applyProtection="1">
      <alignment vertical="center"/>
      <protection hidden="1"/>
    </xf>
    <xf numFmtId="164" fontId="5" fillId="0" borderId="2" xfId="0" applyNumberFormat="1" applyFont="1" applyFill="1" applyBorder="1" applyAlignment="1" applyProtection="1">
      <alignment horizontal="right" vertical="center"/>
      <protection hidden="1"/>
    </xf>
    <xf numFmtId="44" fontId="5" fillId="0" borderId="2" xfId="1" applyFont="1" applyFill="1" applyBorder="1" applyAlignment="1" applyProtection="1">
      <alignment vertical="center"/>
      <protection hidden="1"/>
    </xf>
    <xf numFmtId="44" fontId="5" fillId="0" borderId="2" xfId="5" applyNumberFormat="1" applyFont="1" applyFill="1" applyBorder="1" applyAlignment="1" applyProtection="1">
      <alignment vertical="center"/>
      <protection hidden="1"/>
    </xf>
    <xf numFmtId="164" fontId="5" fillId="0" borderId="7" xfId="0" applyNumberFormat="1" applyFont="1" applyFill="1" applyBorder="1" applyAlignment="1" applyProtection="1">
      <alignment horizontal="right" vertical="center"/>
      <protection hidden="1"/>
    </xf>
    <xf numFmtId="44" fontId="5" fillId="0" borderId="7" xfId="5" applyNumberFormat="1" applyFont="1" applyFill="1" applyBorder="1" applyAlignment="1" applyProtection="1">
      <alignment vertical="center"/>
      <protection hidden="1"/>
    </xf>
    <xf numFmtId="44" fontId="5" fillId="0" borderId="7" xfId="1" applyFont="1" applyFill="1" applyBorder="1" applyAlignment="1" applyProtection="1">
      <alignment vertical="center"/>
      <protection hidden="1"/>
    </xf>
    <xf numFmtId="164" fontId="8" fillId="0" borderId="7" xfId="0" applyNumberFormat="1" applyFont="1" applyFill="1" applyBorder="1" applyAlignment="1" applyProtection="1">
      <alignment horizontal="right" vertical="center"/>
      <protection hidden="1"/>
    </xf>
    <xf numFmtId="164" fontId="6" fillId="3" borderId="2" xfId="2" applyNumberFormat="1" applyFont="1" applyFill="1" applyBorder="1" applyAlignment="1" applyProtection="1">
      <alignment vertical="center"/>
      <protection hidden="1"/>
    </xf>
    <xf numFmtId="164" fontId="6" fillId="4" borderId="2" xfId="2" applyNumberFormat="1" applyFont="1" applyFill="1" applyBorder="1" applyAlignment="1" applyProtection="1">
      <alignment vertical="center"/>
      <protection hidden="1"/>
    </xf>
    <xf numFmtId="164" fontId="5" fillId="2" borderId="0" xfId="2" applyNumberFormat="1" applyFont="1" applyFill="1" applyAlignment="1" applyProtection="1">
      <alignment vertical="center"/>
      <protection hidden="1"/>
    </xf>
    <xf numFmtId="0" fontId="5" fillId="2" borderId="0" xfId="2" applyFont="1" applyFill="1" applyAlignment="1" applyProtection="1">
      <alignment vertical="center"/>
      <protection hidden="1"/>
    </xf>
    <xf numFmtId="44" fontId="5" fillId="2" borderId="0" xfId="2" applyNumberFormat="1" applyFont="1" applyFill="1" applyAlignment="1" applyProtection="1">
      <alignment vertical="center"/>
      <protection hidden="1"/>
    </xf>
    <xf numFmtId="0" fontId="6" fillId="4" borderId="0" xfId="2" applyFont="1" applyFill="1" applyAlignment="1" applyProtection="1">
      <alignment vertical="center"/>
      <protection hidden="1"/>
    </xf>
    <xf numFmtId="164" fontId="6" fillId="4" borderId="0" xfId="2" applyNumberFormat="1" applyFont="1" applyFill="1" applyAlignment="1" applyProtection="1">
      <alignment vertical="center"/>
      <protection hidden="1"/>
    </xf>
    <xf numFmtId="0" fontId="5" fillId="2" borderId="0" xfId="2" applyFont="1" applyFill="1" applyAlignment="1" applyProtection="1">
      <alignment horizontal="center" vertical="center" wrapText="1"/>
      <protection hidden="1"/>
    </xf>
    <xf numFmtId="0" fontId="5" fillId="2" borderId="0" xfId="2" applyFont="1" applyFill="1" applyAlignment="1" applyProtection="1">
      <alignment horizontal="center" vertical="center"/>
      <protection hidden="1"/>
    </xf>
    <xf numFmtId="0" fontId="7" fillId="0" borderId="0" xfId="0" applyFont="1" applyFill="1" applyProtection="1">
      <protection hidden="1"/>
    </xf>
    <xf numFmtId="0" fontId="6" fillId="2" borderId="0" xfId="0" applyFont="1" applyFill="1" applyAlignment="1" applyProtection="1">
      <alignment horizontal="center" vertical="center" wrapText="1"/>
      <protection hidden="1"/>
    </xf>
    <xf numFmtId="0" fontId="6" fillId="2" borderId="0" xfId="2" applyFont="1" applyFill="1" applyAlignment="1" applyProtection="1">
      <alignment horizontal="center" vertical="center"/>
      <protection hidden="1"/>
    </xf>
    <xf numFmtId="0" fontId="6" fillId="2" borderId="0" xfId="2" applyNumberFormat="1" applyFont="1" applyFill="1" applyBorder="1" applyAlignment="1" applyProtection="1">
      <alignment horizontal="right" vertical="center"/>
      <protection hidden="1"/>
    </xf>
    <xf numFmtId="0" fontId="6" fillId="2" borderId="0" xfId="2" applyNumberFormat="1" applyFont="1" applyFill="1" applyBorder="1" applyAlignment="1" applyProtection="1">
      <alignment horizontal="right" vertical="center" wrapText="1"/>
      <protection hidden="1"/>
    </xf>
    <xf numFmtId="164" fontId="6" fillId="2" borderId="0" xfId="2" applyNumberFormat="1" applyFont="1" applyFill="1" applyBorder="1" applyAlignment="1" applyProtection="1">
      <alignment vertical="center"/>
      <protection hidden="1"/>
    </xf>
    <xf numFmtId="0" fontId="6" fillId="2" borderId="0" xfId="3" applyFont="1" applyFill="1" applyBorder="1" applyAlignment="1" applyProtection="1">
      <alignment horizontal="center" vertical="center"/>
      <protection hidden="1"/>
    </xf>
    <xf numFmtId="0" fontId="6" fillId="2" borderId="0" xfId="3" applyFont="1" applyFill="1" applyBorder="1" applyAlignment="1" applyProtection="1">
      <alignment horizontal="center" vertical="center"/>
      <protection hidden="1"/>
    </xf>
    <xf numFmtId="0" fontId="6" fillId="3" borderId="1" xfId="2" applyFont="1" applyFill="1" applyBorder="1" applyAlignment="1" applyProtection="1">
      <alignment horizontal="center" vertical="center" wrapText="1"/>
      <protection hidden="1"/>
    </xf>
    <xf numFmtId="0" fontId="6" fillId="3" borderId="2" xfId="2" applyFont="1" applyFill="1" applyBorder="1" applyAlignment="1" applyProtection="1">
      <alignment horizontal="center" vertical="center" wrapText="1"/>
      <protection hidden="1"/>
    </xf>
    <xf numFmtId="0" fontId="6" fillId="3" borderId="3" xfId="2" applyFont="1" applyFill="1" applyBorder="1" applyAlignment="1" applyProtection="1">
      <alignment horizontal="center" vertical="center"/>
      <protection hidden="1"/>
    </xf>
    <xf numFmtId="0" fontId="8" fillId="3" borderId="4" xfId="0" applyFont="1" applyFill="1" applyBorder="1" applyProtection="1">
      <protection hidden="1"/>
    </xf>
    <xf numFmtId="0" fontId="8" fillId="3" borderId="5" xfId="0" applyFont="1" applyFill="1" applyBorder="1" applyProtection="1">
      <protection hidden="1"/>
    </xf>
    <xf numFmtId="0" fontId="6" fillId="4" borderId="1" xfId="2" applyFont="1" applyFill="1" applyBorder="1" applyAlignment="1" applyProtection="1">
      <alignment horizontal="center" vertical="center" wrapText="1"/>
      <protection hidden="1"/>
    </xf>
    <xf numFmtId="0" fontId="6" fillId="3" borderId="4" xfId="2" applyFont="1" applyFill="1" applyBorder="1" applyAlignment="1" applyProtection="1">
      <alignment horizontal="center" vertical="center"/>
      <protection hidden="1"/>
    </xf>
    <xf numFmtId="0" fontId="6" fillId="3" borderId="6" xfId="2" applyFont="1" applyFill="1" applyBorder="1" applyAlignment="1" applyProtection="1">
      <alignment horizontal="center" vertical="center" wrapText="1"/>
      <protection hidden="1"/>
    </xf>
    <xf numFmtId="0" fontId="6" fillId="3" borderId="2" xfId="2" applyFont="1" applyFill="1" applyBorder="1" applyAlignment="1" applyProtection="1">
      <alignment horizontal="center" vertical="center" wrapText="1"/>
      <protection hidden="1"/>
    </xf>
    <xf numFmtId="0" fontId="6" fillId="3" borderId="3" xfId="2" applyFont="1" applyFill="1" applyBorder="1" applyAlignment="1" applyProtection="1">
      <alignment horizontal="center" vertical="center" wrapText="1"/>
      <protection hidden="1"/>
    </xf>
    <xf numFmtId="0" fontId="6" fillId="4" borderId="6" xfId="2" applyFont="1" applyFill="1" applyBorder="1" applyAlignment="1" applyProtection="1">
      <alignment horizontal="center" vertical="center" wrapText="1"/>
      <protection hidden="1"/>
    </xf>
    <xf numFmtId="0" fontId="6" fillId="3" borderId="2" xfId="2" applyFont="1" applyFill="1" applyBorder="1" applyAlignment="1" applyProtection="1">
      <alignment horizontal="center" vertical="center"/>
      <protection hidden="1"/>
    </xf>
    <xf numFmtId="0" fontId="6" fillId="3" borderId="3" xfId="2" applyFont="1" applyFill="1" applyBorder="1" applyAlignment="1" applyProtection="1">
      <alignment horizontal="center" vertical="center"/>
      <protection hidden="1"/>
    </xf>
    <xf numFmtId="0" fontId="6" fillId="3" borderId="1" xfId="4" applyFont="1" applyFill="1" applyBorder="1" applyAlignment="1" applyProtection="1">
      <alignment horizontal="center" vertical="center" wrapText="1"/>
      <protection hidden="1"/>
    </xf>
    <xf numFmtId="0" fontId="6" fillId="3" borderId="7" xfId="2" applyFont="1" applyFill="1" applyBorder="1" applyAlignment="1" applyProtection="1">
      <alignment horizontal="center" vertical="center" wrapText="1"/>
      <protection hidden="1"/>
    </xf>
    <xf numFmtId="0" fontId="6" fillId="4" borderId="7" xfId="2" applyFont="1" applyFill="1" applyBorder="1" applyAlignment="1" applyProtection="1">
      <alignment horizontal="center" vertical="center" wrapText="1"/>
      <protection hidden="1"/>
    </xf>
    <xf numFmtId="0" fontId="6" fillId="3" borderId="7" xfId="4" applyFont="1" applyFill="1" applyBorder="1" applyAlignment="1" applyProtection="1">
      <alignment horizontal="center" vertical="center" wrapText="1"/>
      <protection hidden="1"/>
    </xf>
    <xf numFmtId="0" fontId="5" fillId="2" borderId="2" xfId="2" applyNumberFormat="1" applyFont="1" applyFill="1" applyBorder="1" applyAlignment="1" applyProtection="1">
      <alignment horizontal="center" vertical="center"/>
      <protection hidden="1"/>
    </xf>
    <xf numFmtId="49" fontId="5" fillId="2" borderId="2" xfId="4" applyNumberFormat="1" applyFont="1" applyFill="1" applyBorder="1" applyAlignment="1" applyProtection="1">
      <alignment horizontal="center" vertical="center"/>
      <protection hidden="1"/>
    </xf>
    <xf numFmtId="0" fontId="5" fillId="2" borderId="2" xfId="2" applyNumberFormat="1" applyFont="1" applyFill="1" applyBorder="1" applyAlignment="1" applyProtection="1">
      <alignment horizontal="left" vertical="center" wrapText="1"/>
      <protection hidden="1"/>
    </xf>
    <xf numFmtId="0" fontId="5" fillId="0" borderId="3" xfId="2" applyNumberFormat="1" applyFont="1" applyFill="1" applyBorder="1" applyAlignment="1" applyProtection="1">
      <alignment horizontal="left" vertical="center"/>
      <protection hidden="1"/>
    </xf>
    <xf numFmtId="0" fontId="5" fillId="0" borderId="5" xfId="2" applyNumberFormat="1" applyFont="1" applyFill="1" applyBorder="1" applyAlignment="1" applyProtection="1">
      <alignment horizontal="left" vertical="center"/>
      <protection hidden="1"/>
    </xf>
    <xf numFmtId="0" fontId="6" fillId="2" borderId="0" xfId="3" applyFont="1" applyFill="1" applyBorder="1" applyAlignment="1" applyProtection="1">
      <alignment horizontal="center" vertical="center" wrapText="1"/>
      <protection hidden="1"/>
    </xf>
    <xf numFmtId="164" fontId="6" fillId="3" borderId="2" xfId="1" applyNumberFormat="1" applyFont="1" applyFill="1" applyBorder="1" applyAlignment="1" applyProtection="1">
      <alignment vertical="center"/>
      <protection hidden="1"/>
    </xf>
    <xf numFmtId="164" fontId="6" fillId="4" borderId="2" xfId="1" applyNumberFormat="1" applyFont="1" applyFill="1" applyBorder="1" applyAlignment="1" applyProtection="1">
      <alignment vertical="center"/>
      <protection hidden="1"/>
    </xf>
    <xf numFmtId="164" fontId="6" fillId="3" borderId="2" xfId="0" applyNumberFormat="1" applyFont="1" applyFill="1" applyBorder="1" applyAlignment="1" applyProtection="1">
      <alignment horizontal="right" vertical="center"/>
      <protection hidden="1"/>
    </xf>
    <xf numFmtId="164" fontId="5" fillId="4" borderId="2" xfId="1" applyNumberFormat="1" applyFont="1" applyFill="1" applyBorder="1" applyAlignment="1" applyProtection="1">
      <alignment vertical="center"/>
      <protection hidden="1"/>
    </xf>
    <xf numFmtId="44" fontId="6" fillId="3" borderId="2" xfId="1" applyFont="1" applyFill="1" applyBorder="1" applyAlignment="1" applyProtection="1">
      <alignment vertical="center"/>
      <protection hidden="1"/>
    </xf>
    <xf numFmtId="164" fontId="6" fillId="2" borderId="0" xfId="1" applyNumberFormat="1" applyFont="1" applyFill="1" applyBorder="1" applyAlignment="1" applyProtection="1">
      <alignment vertical="center"/>
      <protection hidden="1"/>
    </xf>
    <xf numFmtId="164" fontId="6" fillId="2" borderId="0" xfId="0" applyNumberFormat="1" applyFont="1" applyFill="1" applyBorder="1" applyAlignment="1" applyProtection="1">
      <alignment horizontal="right" vertical="center"/>
      <protection hidden="1"/>
    </xf>
    <xf numFmtId="44" fontId="6" fillId="2" borderId="0" xfId="1" applyFont="1" applyFill="1" applyBorder="1" applyAlignment="1" applyProtection="1">
      <alignment vertical="center"/>
      <protection hidden="1"/>
    </xf>
    <xf numFmtId="0" fontId="6" fillId="3" borderId="1" xfId="2" applyFont="1" applyFill="1" applyBorder="1" applyAlignment="1" applyProtection="1">
      <alignment horizontal="center" vertical="center" wrapText="1"/>
      <protection hidden="1"/>
    </xf>
    <xf numFmtId="0" fontId="6" fillId="3" borderId="7" xfId="2" applyFont="1" applyFill="1" applyBorder="1" applyAlignment="1" applyProtection="1">
      <alignment horizontal="center" vertical="center" wrapText="1"/>
      <protection hidden="1"/>
    </xf>
    <xf numFmtId="0" fontId="5" fillId="2" borderId="2" xfId="4" applyNumberFormat="1" applyFont="1" applyFill="1" applyBorder="1" applyAlignment="1" applyProtection="1">
      <alignment horizontal="left" vertical="center" wrapText="1"/>
      <protection hidden="1"/>
    </xf>
    <xf numFmtId="0" fontId="5" fillId="0" borderId="3" xfId="4" applyNumberFormat="1" applyFont="1" applyFill="1" applyBorder="1" applyAlignment="1" applyProtection="1">
      <alignment horizontal="left" vertical="center"/>
      <protection hidden="1"/>
    </xf>
    <xf numFmtId="0" fontId="5" fillId="0" borderId="5" xfId="4" applyNumberFormat="1" applyFont="1" applyFill="1" applyBorder="1" applyAlignment="1" applyProtection="1">
      <alignment horizontal="left" vertical="center"/>
      <protection hidden="1"/>
    </xf>
    <xf numFmtId="0" fontId="5" fillId="0" borderId="2" xfId="2" applyNumberFormat="1" applyFont="1" applyFill="1" applyBorder="1" applyAlignment="1" applyProtection="1">
      <alignment horizontal="left" vertical="center"/>
      <protection hidden="1"/>
    </xf>
    <xf numFmtId="0" fontId="5" fillId="2" borderId="2" xfId="4" applyNumberFormat="1" applyFont="1" applyFill="1" applyBorder="1" applyAlignment="1" applyProtection="1">
      <alignment horizontal="left" vertical="top" wrapText="1"/>
      <protection hidden="1"/>
    </xf>
    <xf numFmtId="0" fontId="5" fillId="0" borderId="2" xfId="4" applyNumberFormat="1" applyFont="1" applyFill="1" applyBorder="1" applyAlignment="1" applyProtection="1">
      <alignment horizontal="left" vertical="center" wrapText="1"/>
      <protection hidden="1"/>
    </xf>
    <xf numFmtId="0" fontId="5" fillId="0" borderId="2" xfId="2" applyNumberFormat="1" applyFont="1" applyFill="1" applyBorder="1" applyAlignment="1" applyProtection="1">
      <alignment horizontal="left" vertical="center"/>
      <protection hidden="1"/>
    </xf>
    <xf numFmtId="0" fontId="5" fillId="0" borderId="2" xfId="4" applyNumberFormat="1" applyFont="1" applyFill="1" applyBorder="1" applyAlignment="1" applyProtection="1">
      <alignment horizontal="left" vertical="center"/>
      <protection hidden="1"/>
    </xf>
    <xf numFmtId="0" fontId="5" fillId="2" borderId="0" xfId="2" applyFont="1" applyFill="1" applyBorder="1" applyAlignment="1" applyProtection="1">
      <alignment vertical="center"/>
      <protection hidden="1"/>
    </xf>
    <xf numFmtId="0" fontId="6" fillId="2" borderId="0" xfId="2" applyNumberFormat="1" applyFont="1" applyFill="1" applyBorder="1" applyAlignment="1" applyProtection="1">
      <alignment vertical="center"/>
      <protection hidden="1"/>
    </xf>
    <xf numFmtId="0" fontId="6" fillId="2" borderId="0" xfId="2" applyNumberFormat="1" applyFont="1" applyFill="1" applyBorder="1" applyAlignment="1" applyProtection="1">
      <alignment vertical="center" wrapText="1"/>
      <protection hidden="1"/>
    </xf>
    <xf numFmtId="0" fontId="10" fillId="0" borderId="0" xfId="0" applyFont="1" applyProtection="1">
      <protection hidden="1"/>
    </xf>
    <xf numFmtId="0" fontId="6" fillId="2" borderId="0" xfId="4" applyFont="1" applyFill="1" applyAlignment="1" applyProtection="1">
      <alignment vertical="center"/>
      <protection hidden="1"/>
    </xf>
    <xf numFmtId="0" fontId="11" fillId="2" borderId="0" xfId="0" applyFont="1" applyFill="1" applyBorder="1" applyProtection="1">
      <protection hidden="1"/>
    </xf>
    <xf numFmtId="0" fontId="5" fillId="2" borderId="0" xfId="4" applyFont="1" applyFill="1" applyAlignment="1" applyProtection="1">
      <alignment vertical="center"/>
      <protection hidden="1"/>
    </xf>
    <xf numFmtId="0" fontId="8" fillId="0" borderId="0" xfId="0" applyFont="1" applyProtection="1">
      <protection hidden="1"/>
    </xf>
    <xf numFmtId="0" fontId="5" fillId="0" borderId="0" xfId="2" applyFont="1" applyFill="1" applyAlignment="1" applyProtection="1">
      <alignment vertical="center"/>
      <protection hidden="1"/>
    </xf>
    <xf numFmtId="0" fontId="9" fillId="0" borderId="0" xfId="0" applyFont="1" applyFill="1" applyAlignment="1" applyProtection="1">
      <alignment wrapText="1"/>
      <protection hidden="1"/>
    </xf>
    <xf numFmtId="0" fontId="5" fillId="0" borderId="0" xfId="2" applyFont="1" applyFill="1" applyAlignment="1" applyProtection="1">
      <alignment horizontal="center" vertical="center"/>
      <protection hidden="1"/>
    </xf>
    <xf numFmtId="164" fontId="5" fillId="0" borderId="0" xfId="2" applyNumberFormat="1" applyFont="1" applyFill="1" applyAlignment="1" applyProtection="1">
      <alignment vertical="center"/>
      <protection hidden="1"/>
    </xf>
    <xf numFmtId="0" fontId="7" fillId="0" borderId="0" xfId="0" applyFont="1" applyProtection="1">
      <protection hidden="1"/>
    </xf>
    <xf numFmtId="0" fontId="5" fillId="0" borderId="0" xfId="2" applyFont="1" applyFill="1" applyAlignment="1" applyProtection="1">
      <alignment horizontal="center" vertical="center" wrapText="1"/>
      <protection hidden="1"/>
    </xf>
  </cellXfs>
  <cellStyles count="6">
    <cellStyle name="Moneda" xfId="1" builtinId="4"/>
    <cellStyle name="Moneda 3" xfId="5"/>
    <cellStyle name="Normal" xfId="0" builtinId="0"/>
    <cellStyle name="Normal 2" xfId="3"/>
    <cellStyle name="Normal_jacki 031-029-021-022_PERSONAL_AMSA_2010(2)" xfId="2"/>
    <cellStyle name="Normal_jacki 031-029-021-022_PERSONAL_AMSA_2010(2)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19</xdr:row>
      <xdr:rowOff>0</xdr:rowOff>
    </xdr:from>
    <xdr:ext cx="9525" cy="9525"/>
    <xdr:pic>
      <xdr:nvPicPr>
        <xdr:cNvPr id="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</xdr:row>
      <xdr:rowOff>0</xdr:rowOff>
    </xdr:from>
    <xdr:ext cx="9525" cy="9525"/>
    <xdr:pic>
      <xdr:nvPicPr>
        <xdr:cNvPr id="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1181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</xdr:row>
      <xdr:rowOff>0</xdr:rowOff>
    </xdr:from>
    <xdr:ext cx="9525" cy="9525"/>
    <xdr:pic>
      <xdr:nvPicPr>
        <xdr:cNvPr id="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1181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</xdr:row>
      <xdr:rowOff>0</xdr:rowOff>
    </xdr:from>
    <xdr:ext cx="9525" cy="9525"/>
    <xdr:pic>
      <xdr:nvPicPr>
        <xdr:cNvPr id="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1181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</xdr:row>
      <xdr:rowOff>0</xdr:rowOff>
    </xdr:from>
    <xdr:ext cx="9525" cy="9525"/>
    <xdr:pic>
      <xdr:nvPicPr>
        <xdr:cNvPr id="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1181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9058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9058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1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1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1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1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1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1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1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1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1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1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1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1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1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1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1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1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1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1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1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1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1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1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1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1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1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1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1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1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1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1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1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1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1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1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1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1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1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1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1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1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2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2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2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2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2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2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2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2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4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4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4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4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4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4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4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4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4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4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4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4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4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6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6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6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6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6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6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6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6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6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6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6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6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6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6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6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6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6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6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6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6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6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6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6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6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6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6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8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8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8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8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8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8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8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8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8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8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8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twoCellAnchor editAs="oneCell">
    <xdr:from>
      <xdr:col>0</xdr:col>
      <xdr:colOff>187098</xdr:colOff>
      <xdr:row>0</xdr:row>
      <xdr:rowOff>85045</xdr:rowOff>
    </xdr:from>
    <xdr:to>
      <xdr:col>4</xdr:col>
      <xdr:colOff>59607</xdr:colOff>
      <xdr:row>3</xdr:row>
      <xdr:rowOff>127567</xdr:rowOff>
    </xdr:to>
    <xdr:pic>
      <xdr:nvPicPr>
        <xdr:cNvPr id="996" name="Imagen 99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098" y="85045"/>
          <a:ext cx="3614398" cy="867455"/>
        </a:xfrm>
        <a:prstGeom prst="rect">
          <a:avLst/>
        </a:prstGeom>
      </xdr:spPr>
    </xdr:pic>
    <xdr:clientData/>
  </xdr:twoCellAnchor>
  <xdr:oneCellAnchor>
    <xdr:from>
      <xdr:col>11</xdr:col>
      <xdr:colOff>0</xdr:colOff>
      <xdr:row>30</xdr:row>
      <xdr:rowOff>0</xdr:rowOff>
    </xdr:from>
    <xdr:ext cx="9525" cy="9525"/>
    <xdr:pic>
      <xdr:nvPicPr>
        <xdr:cNvPr id="9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9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9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0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0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0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0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0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0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0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0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0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0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0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0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0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0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0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0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0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0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0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0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0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0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0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0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0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0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1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1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1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1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1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1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1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1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1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1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1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1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1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1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1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1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1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1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1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1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1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2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2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2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2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2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2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2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2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2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2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2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2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2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2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2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2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2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2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2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2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2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2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2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2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2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2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3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3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3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3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3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3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3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3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3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3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3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3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3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3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3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3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3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3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3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3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3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3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3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3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3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3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3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3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3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3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3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3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3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3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3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3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3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3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3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3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3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3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3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4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4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4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4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4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4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4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4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4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4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4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5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5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5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5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7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7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7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7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7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7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7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7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7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7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7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7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7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7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7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7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7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7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7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29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29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29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29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29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29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29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29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29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29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29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29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29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29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29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29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29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29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29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29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29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29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29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29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29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29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29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29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29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29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29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29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29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29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1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1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1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1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1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1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1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1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1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1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1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1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1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1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1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1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1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1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1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1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1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1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1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1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1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1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1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1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1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1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1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1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1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1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1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1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1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1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1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1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1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1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1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1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1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1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1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1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1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1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1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1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1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1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1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1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1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1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1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1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1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1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1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1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1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1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1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1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1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1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1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1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1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1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1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1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1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1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1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1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1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1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1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1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1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1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1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1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1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1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1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1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1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1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1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1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1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1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1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1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3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3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3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3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3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3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3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3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3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3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3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3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3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3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3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3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3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3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3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3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3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3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3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3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3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3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3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3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3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3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3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3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3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3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3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3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5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5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5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5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5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5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5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5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5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5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5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5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5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5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5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5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5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5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5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5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5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7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7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7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7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7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7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8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8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8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8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8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8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8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8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8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0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0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0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0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0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0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0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0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0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0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0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0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0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0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0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0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0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0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0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0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0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0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0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0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2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2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2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2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2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2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2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2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2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2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2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2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2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2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2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2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2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2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2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2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2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2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2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2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2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2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2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2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2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2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2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2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2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2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2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2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2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2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2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4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4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4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4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4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4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4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4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4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4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4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4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4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4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4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4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4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4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4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4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4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4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4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4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4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4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4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4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4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4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4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4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4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4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4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4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4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4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4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4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4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4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4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4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4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4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6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6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6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6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6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6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6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6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6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6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6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6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6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6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6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6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6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6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6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6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6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6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6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6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6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6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6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6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6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6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6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Dividendo">
  <a:themeElements>
    <a:clrScheme name="Dividendo">
      <a:dk1>
        <a:sysClr val="windowText" lastClr="000000"/>
      </a:dk1>
      <a:lt1>
        <a:sysClr val="window" lastClr="FFFFFF"/>
      </a:lt1>
      <a:dk2>
        <a:srgbClr val="3D3D3D"/>
      </a:dk2>
      <a:lt2>
        <a:srgbClr val="EBEBEB"/>
      </a:lt2>
      <a:accent1>
        <a:srgbClr val="4D1434"/>
      </a:accent1>
      <a:accent2>
        <a:srgbClr val="903163"/>
      </a:accent2>
      <a:accent3>
        <a:srgbClr val="B2324B"/>
      </a:accent3>
      <a:accent4>
        <a:srgbClr val="969FA7"/>
      </a:accent4>
      <a:accent5>
        <a:srgbClr val="66B1CE"/>
      </a:accent5>
      <a:accent6>
        <a:srgbClr val="40619D"/>
      </a:accent6>
      <a:hlink>
        <a:srgbClr val="828282"/>
      </a:hlink>
      <a:folHlink>
        <a:srgbClr val="A5A5A5"/>
      </a:folHlink>
    </a:clrScheme>
    <a:fontScheme name="Dividendo">
      <a:maj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Dividendo">
      <a:fillStyleLst>
        <a:solidFill>
          <a:schemeClr val="phClr"/>
        </a:solidFill>
        <a:gradFill rotWithShape="1">
          <a:gsLst>
            <a:gs pos="0">
              <a:schemeClr val="phClr">
                <a:tint val="68000"/>
                <a:alpha val="90000"/>
                <a:lumMod val="100000"/>
              </a:schemeClr>
            </a:gs>
            <a:gs pos="100000">
              <a:schemeClr val="phClr">
                <a:tint val="90000"/>
                <a:lumMod val="95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98000"/>
                <a:lumMod val="110000"/>
              </a:schemeClr>
            </a:gs>
            <a:gs pos="84000">
              <a:schemeClr val="phClr">
                <a:shade val="90000"/>
                <a:lumMod val="88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>
              <a:lumMod val="90000"/>
            </a:schemeClr>
          </a:solidFill>
          <a:prstDash val="solid"/>
        </a:ln>
        <a:ln w="22225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55000"/>
              </a:srgbClr>
            </a:outerShdw>
          </a:effectLst>
        </a:effectStyle>
        <a:effectStyle>
          <a:effectLst>
            <a:outerShdw blurRad="88900" dist="38100" dir="504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1200000"/>
            </a:lightRig>
          </a:scene3d>
          <a:sp3d>
            <a:bevelT w="381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88000">
              <a:schemeClr val="phClr">
                <a:shade val="94000"/>
                <a:satMod val="110000"/>
                <a:lumMod val="8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8000"/>
                <a:satMod val="110000"/>
                <a:lumMod val="8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Dividend" id="{9697A71B-4AB7-4A1A-BD5B-BB2D22835B57}" vid="{C21699FF-00E4-43C8-BBCC-D7E5536C3717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"/>
  <sheetViews>
    <sheetView tabSelected="1" zoomScale="91" zoomScaleNormal="91" workbookViewId="0">
      <selection activeCell="G24" sqref="G24"/>
    </sheetView>
  </sheetViews>
  <sheetFormatPr baseColWidth="10" defaultColWidth="9" defaultRowHeight="17.25" x14ac:dyDescent="0.35"/>
  <cols>
    <col min="1" max="1" width="4" customWidth="1"/>
    <col min="2" max="2" width="8.75" customWidth="1"/>
    <col min="3" max="3" width="28.25" style="2" customWidth="1"/>
    <col min="5" max="5" width="21.5" customWidth="1"/>
    <col min="6" max="6" width="14" customWidth="1"/>
    <col min="7" max="7" width="12.875" customWidth="1"/>
    <col min="8" max="8" width="11.375" customWidth="1"/>
    <col min="9" max="9" width="12.625" customWidth="1"/>
    <col min="10" max="10" width="14" customWidth="1"/>
    <col min="11" max="11" width="12.25" customWidth="1"/>
    <col min="12" max="12" width="11.625" customWidth="1"/>
    <col min="13" max="13" width="12.125" customWidth="1"/>
    <col min="14" max="14" width="11.375" customWidth="1"/>
    <col min="15" max="15" width="11.75" customWidth="1"/>
    <col min="16" max="16" width="13.25" customWidth="1"/>
    <col min="17" max="17" width="12.625" customWidth="1"/>
  </cols>
  <sheetData>
    <row r="1" spans="1:19" x14ac:dyDescent="0.35">
      <c r="A1" s="44" t="s">
        <v>0</v>
      </c>
      <c r="B1" s="44"/>
      <c r="C1" s="48"/>
      <c r="D1" s="49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50"/>
      <c r="S1" s="5"/>
    </row>
    <row r="2" spans="1:19" ht="30" customHeight="1" x14ac:dyDescent="0.35">
      <c r="A2" s="51" t="s">
        <v>57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0"/>
      <c r="S2" s="5"/>
    </row>
    <row r="3" spans="1:19" x14ac:dyDescent="0.3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0"/>
      <c r="S3" s="5"/>
    </row>
    <row r="4" spans="1:19" x14ac:dyDescent="0.35">
      <c r="A4" s="53"/>
      <c r="B4" s="53"/>
      <c r="C4" s="54"/>
      <c r="D4" s="53"/>
      <c r="E4" s="53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0"/>
      <c r="S4" s="5"/>
    </row>
    <row r="5" spans="1:19" x14ac:dyDescent="0.35">
      <c r="A5" s="56" t="s">
        <v>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0"/>
      <c r="S5" s="5"/>
    </row>
    <row r="6" spans="1:19" x14ac:dyDescent="0.35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0"/>
      <c r="S6" s="5"/>
    </row>
    <row r="7" spans="1:19" ht="17.25" customHeight="1" x14ac:dyDescent="0.35">
      <c r="A7" s="58" t="s">
        <v>2</v>
      </c>
      <c r="B7" s="58" t="s">
        <v>3</v>
      </c>
      <c r="C7" s="58" t="s">
        <v>4</v>
      </c>
      <c r="D7" s="59" t="s">
        <v>5</v>
      </c>
      <c r="E7" s="59"/>
      <c r="F7" s="60" t="s">
        <v>6</v>
      </c>
      <c r="G7" s="61"/>
      <c r="H7" s="61"/>
      <c r="I7" s="62"/>
      <c r="J7" s="63" t="s">
        <v>7</v>
      </c>
      <c r="K7" s="60" t="s">
        <v>8</v>
      </c>
      <c r="L7" s="64"/>
      <c r="M7" s="64"/>
      <c r="N7" s="64"/>
      <c r="O7" s="64"/>
      <c r="P7" s="58" t="s">
        <v>9</v>
      </c>
      <c r="Q7" s="58" t="s">
        <v>10</v>
      </c>
      <c r="R7" s="50"/>
      <c r="S7" s="5"/>
    </row>
    <row r="8" spans="1:19" ht="27" x14ac:dyDescent="0.35">
      <c r="A8" s="65"/>
      <c r="B8" s="65"/>
      <c r="C8" s="65"/>
      <c r="D8" s="59"/>
      <c r="E8" s="59"/>
      <c r="F8" s="66" t="s">
        <v>64</v>
      </c>
      <c r="G8" s="66" t="s">
        <v>65</v>
      </c>
      <c r="H8" s="66" t="s">
        <v>66</v>
      </c>
      <c r="I8" s="67" t="s">
        <v>67</v>
      </c>
      <c r="J8" s="68"/>
      <c r="K8" s="69">
        <v>118</v>
      </c>
      <c r="L8" s="69">
        <v>202</v>
      </c>
      <c r="M8" s="69">
        <v>201</v>
      </c>
      <c r="N8" s="70">
        <v>102</v>
      </c>
      <c r="O8" s="70">
        <v>203</v>
      </c>
      <c r="P8" s="65"/>
      <c r="Q8" s="65"/>
      <c r="R8" s="50"/>
      <c r="S8" s="5"/>
    </row>
    <row r="9" spans="1:19" x14ac:dyDescent="0.35">
      <c r="A9" s="65"/>
      <c r="B9" s="65"/>
      <c r="C9" s="65"/>
      <c r="D9" s="59"/>
      <c r="E9" s="59"/>
      <c r="F9" s="58" t="s">
        <v>11</v>
      </c>
      <c r="G9" s="58" t="s">
        <v>12</v>
      </c>
      <c r="H9" s="58" t="s">
        <v>13</v>
      </c>
      <c r="I9" s="58" t="s">
        <v>14</v>
      </c>
      <c r="J9" s="68"/>
      <c r="K9" s="58" t="s">
        <v>15</v>
      </c>
      <c r="L9" s="58" t="s">
        <v>16</v>
      </c>
      <c r="M9" s="58" t="s">
        <v>17</v>
      </c>
      <c r="N9" s="71" t="s">
        <v>18</v>
      </c>
      <c r="O9" s="58" t="s">
        <v>19</v>
      </c>
      <c r="P9" s="65"/>
      <c r="Q9" s="65"/>
      <c r="R9" s="50"/>
      <c r="S9" s="5"/>
    </row>
    <row r="10" spans="1:19" x14ac:dyDescent="0.35">
      <c r="A10" s="72"/>
      <c r="B10" s="72"/>
      <c r="C10" s="72"/>
      <c r="D10" s="59"/>
      <c r="E10" s="59"/>
      <c r="F10" s="72"/>
      <c r="G10" s="72"/>
      <c r="H10" s="72"/>
      <c r="I10" s="72"/>
      <c r="J10" s="73"/>
      <c r="K10" s="72" t="s">
        <v>20</v>
      </c>
      <c r="L10" s="72">
        <v>26</v>
      </c>
      <c r="M10" s="72"/>
      <c r="N10" s="74"/>
      <c r="O10" s="72"/>
      <c r="P10" s="72"/>
      <c r="Q10" s="72"/>
      <c r="R10" s="50"/>
      <c r="S10" s="5"/>
    </row>
    <row r="11" spans="1:19" ht="30.75" customHeight="1" x14ac:dyDescent="0.35">
      <c r="A11" s="75">
        <v>1</v>
      </c>
      <c r="B11" s="76" t="s">
        <v>58</v>
      </c>
      <c r="C11" s="77" t="s">
        <v>21</v>
      </c>
      <c r="D11" s="78" t="s">
        <v>22</v>
      </c>
      <c r="E11" s="79"/>
      <c r="F11" s="32">
        <v>17500</v>
      </c>
      <c r="G11" s="32">
        <v>0</v>
      </c>
      <c r="H11" s="32">
        <v>250</v>
      </c>
      <c r="I11" s="32">
        <v>12000</v>
      </c>
      <c r="J11" s="33">
        <f t="shared" ref="J11:J12" si="0">ROUND(SUM(F11:I11),2)</f>
        <v>29750</v>
      </c>
      <c r="K11" s="34">
        <f>ROUND(SUM(F11:G11)*15%,2)</f>
        <v>2625</v>
      </c>
      <c r="L11" s="34">
        <f t="shared" ref="L11:L12" si="1">ROUND(SUM(F11+G11)*1.344%,2)</f>
        <v>235.2</v>
      </c>
      <c r="M11" s="34">
        <f t="shared" ref="M11:M12" si="2">ROUND(SUM(F11+G11)*3%,2)</f>
        <v>525</v>
      </c>
      <c r="N11" s="34">
        <v>850</v>
      </c>
      <c r="O11" s="32">
        <v>531</v>
      </c>
      <c r="P11" s="35">
        <f>SUM(K11:O11)</f>
        <v>4766.2</v>
      </c>
      <c r="Q11" s="33">
        <f>J11-P11</f>
        <v>24983.8</v>
      </c>
      <c r="R11" s="50"/>
      <c r="S11" s="5"/>
    </row>
    <row r="12" spans="1:19" x14ac:dyDescent="0.35">
      <c r="A12" s="57"/>
      <c r="B12" s="57"/>
      <c r="C12" s="80"/>
      <c r="D12" s="57"/>
      <c r="E12" s="57"/>
      <c r="F12" s="81">
        <v>17500</v>
      </c>
      <c r="G12" s="81">
        <v>0</v>
      </c>
      <c r="H12" s="81">
        <v>250</v>
      </c>
      <c r="I12" s="81">
        <v>12000</v>
      </c>
      <c r="J12" s="82">
        <f t="shared" si="0"/>
        <v>29750</v>
      </c>
      <c r="K12" s="83">
        <f>ROUND(SUM(F12:G12)*15%,2)</f>
        <v>2625</v>
      </c>
      <c r="L12" s="83">
        <f t="shared" si="1"/>
        <v>235.2</v>
      </c>
      <c r="M12" s="83">
        <f t="shared" si="2"/>
        <v>525</v>
      </c>
      <c r="N12" s="83">
        <v>850</v>
      </c>
      <c r="O12" s="84">
        <v>531</v>
      </c>
      <c r="P12" s="85">
        <f t="shared" ref="P12" si="3">SUM(K12:O12)</f>
        <v>4766.2</v>
      </c>
      <c r="Q12" s="82">
        <f>J12-P12</f>
        <v>24983.8</v>
      </c>
      <c r="R12" s="50"/>
      <c r="S12" s="5"/>
    </row>
    <row r="13" spans="1:19" x14ac:dyDescent="0.35">
      <c r="A13" s="57"/>
      <c r="B13" s="57"/>
      <c r="C13" s="80"/>
      <c r="D13" s="57"/>
      <c r="E13" s="57"/>
      <c r="F13" s="86"/>
      <c r="G13" s="86"/>
      <c r="H13" s="86"/>
      <c r="I13" s="86"/>
      <c r="J13" s="86"/>
      <c r="K13" s="87"/>
      <c r="L13" s="87"/>
      <c r="M13" s="87"/>
      <c r="N13" s="87"/>
      <c r="O13" s="86"/>
      <c r="P13" s="88"/>
      <c r="Q13" s="86"/>
      <c r="R13" s="50"/>
      <c r="S13" s="5"/>
    </row>
    <row r="14" spans="1:19" x14ac:dyDescent="0.35">
      <c r="A14" s="57"/>
      <c r="B14" s="57"/>
      <c r="C14" s="80"/>
      <c r="D14" s="57"/>
      <c r="E14" s="57"/>
      <c r="F14" s="86"/>
      <c r="G14" s="86"/>
      <c r="H14" s="86"/>
      <c r="I14" s="86"/>
      <c r="J14" s="86"/>
      <c r="K14" s="87"/>
      <c r="L14" s="87"/>
      <c r="M14" s="87"/>
      <c r="N14" s="87"/>
      <c r="O14" s="86"/>
      <c r="P14" s="88"/>
      <c r="Q14" s="86"/>
      <c r="R14" s="50"/>
      <c r="S14" s="5"/>
    </row>
    <row r="15" spans="1:19" x14ac:dyDescent="0.35">
      <c r="A15" s="56" t="s">
        <v>23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0"/>
      <c r="S15" s="5"/>
    </row>
    <row r="16" spans="1:19" ht="17.25" customHeight="1" x14ac:dyDescent="0.35">
      <c r="A16" s="58" t="s">
        <v>2</v>
      </c>
      <c r="B16" s="58" t="s">
        <v>3</v>
      </c>
      <c r="C16" s="58" t="s">
        <v>4</v>
      </c>
      <c r="D16" s="59" t="s">
        <v>5</v>
      </c>
      <c r="E16" s="59"/>
      <c r="F16" s="60" t="s">
        <v>6</v>
      </c>
      <c r="G16" s="61"/>
      <c r="H16" s="61"/>
      <c r="I16" s="62"/>
      <c r="J16" s="63" t="s">
        <v>7</v>
      </c>
      <c r="K16" s="60" t="s">
        <v>8</v>
      </c>
      <c r="L16" s="64"/>
      <c r="M16" s="64"/>
      <c r="N16" s="64"/>
      <c r="O16" s="64"/>
      <c r="P16" s="58" t="s">
        <v>9</v>
      </c>
      <c r="Q16" s="63" t="s">
        <v>10</v>
      </c>
      <c r="R16" s="50"/>
      <c r="S16" s="5"/>
    </row>
    <row r="17" spans="1:19" ht="27" x14ac:dyDescent="0.35">
      <c r="A17" s="65"/>
      <c r="B17" s="65"/>
      <c r="C17" s="65"/>
      <c r="D17" s="59"/>
      <c r="E17" s="59"/>
      <c r="F17" s="66" t="s">
        <v>60</v>
      </c>
      <c r="G17" s="66" t="s">
        <v>61</v>
      </c>
      <c r="H17" s="66" t="s">
        <v>62</v>
      </c>
      <c r="I17" s="67" t="s">
        <v>63</v>
      </c>
      <c r="J17" s="68"/>
      <c r="K17" s="69">
        <v>118</v>
      </c>
      <c r="L17" s="69">
        <v>202</v>
      </c>
      <c r="M17" s="69">
        <v>201</v>
      </c>
      <c r="N17" s="70">
        <v>102</v>
      </c>
      <c r="O17" s="70">
        <v>203</v>
      </c>
      <c r="P17" s="65"/>
      <c r="Q17" s="68"/>
      <c r="R17" s="50"/>
      <c r="S17" s="5"/>
    </row>
    <row r="18" spans="1:19" x14ac:dyDescent="0.35">
      <c r="A18" s="65"/>
      <c r="B18" s="65"/>
      <c r="C18" s="65"/>
      <c r="D18" s="59"/>
      <c r="E18" s="59"/>
      <c r="F18" s="58" t="s">
        <v>11</v>
      </c>
      <c r="G18" s="58" t="s">
        <v>12</v>
      </c>
      <c r="H18" s="89" t="s">
        <v>55</v>
      </c>
      <c r="I18" s="58" t="s">
        <v>14</v>
      </c>
      <c r="J18" s="68"/>
      <c r="K18" s="58" t="s">
        <v>15</v>
      </c>
      <c r="L18" s="58" t="s">
        <v>16</v>
      </c>
      <c r="M18" s="58" t="s">
        <v>17</v>
      </c>
      <c r="N18" s="71" t="s">
        <v>24</v>
      </c>
      <c r="O18" s="58" t="s">
        <v>19</v>
      </c>
      <c r="P18" s="65"/>
      <c r="Q18" s="68"/>
      <c r="R18" s="50"/>
      <c r="S18" s="5"/>
    </row>
    <row r="19" spans="1:19" x14ac:dyDescent="0.35">
      <c r="A19" s="72"/>
      <c r="B19" s="72"/>
      <c r="C19" s="72"/>
      <c r="D19" s="59"/>
      <c r="E19" s="59"/>
      <c r="F19" s="72"/>
      <c r="G19" s="72"/>
      <c r="H19" s="90" t="s">
        <v>56</v>
      </c>
      <c r="I19" s="72"/>
      <c r="J19" s="73"/>
      <c r="K19" s="72" t="s">
        <v>20</v>
      </c>
      <c r="L19" s="72">
        <v>26</v>
      </c>
      <c r="M19" s="72"/>
      <c r="N19" s="74"/>
      <c r="O19" s="72"/>
      <c r="P19" s="72"/>
      <c r="Q19" s="73"/>
      <c r="R19" s="50"/>
      <c r="S19" s="5"/>
    </row>
    <row r="20" spans="1:19" ht="16.5" customHeight="1" x14ac:dyDescent="0.35">
      <c r="A20" s="75">
        <v>1</v>
      </c>
      <c r="B20" s="76" t="s">
        <v>25</v>
      </c>
      <c r="C20" s="91" t="s">
        <v>26</v>
      </c>
      <c r="D20" s="92" t="s">
        <v>27</v>
      </c>
      <c r="E20" s="93"/>
      <c r="F20" s="32">
        <f>ROUND(13500,2)</f>
        <v>13500</v>
      </c>
      <c r="G20" s="32">
        <f>ROUND(375,2)</f>
        <v>375</v>
      </c>
      <c r="H20" s="32">
        <f>ROUND(250,2)</f>
        <v>250</v>
      </c>
      <c r="I20" s="32">
        <v>0</v>
      </c>
      <c r="J20" s="33">
        <f>ROUND(SUM(F20:I20),2)</f>
        <v>14125</v>
      </c>
      <c r="K20" s="34">
        <f>ROUND(SUM(F20:G20)*15%,2)</f>
        <v>2081.25</v>
      </c>
      <c r="L20" s="34">
        <f>ROUND(SUM(F20+G20)*1.344%,2)</f>
        <v>186.48</v>
      </c>
      <c r="M20" s="34">
        <f>ROUND(SUM(F20+G20)*3%,2)</f>
        <v>416.25</v>
      </c>
      <c r="N20" s="34">
        <v>0</v>
      </c>
      <c r="O20" s="32">
        <v>381.38</v>
      </c>
      <c r="P20" s="35">
        <f t="shared" ref="P20:P27" si="4">SUM(K20:O20)</f>
        <v>3065.36</v>
      </c>
      <c r="Q20" s="33">
        <f>J20-P20</f>
        <v>11059.64</v>
      </c>
      <c r="R20" s="50"/>
      <c r="S20" s="5"/>
    </row>
    <row r="21" spans="1:19" ht="20.25" customHeight="1" x14ac:dyDescent="0.35">
      <c r="A21" s="75">
        <f>(A20+1)</f>
        <v>2</v>
      </c>
      <c r="B21" s="76" t="s">
        <v>25</v>
      </c>
      <c r="C21" s="91" t="s">
        <v>28</v>
      </c>
      <c r="D21" s="92" t="s">
        <v>29</v>
      </c>
      <c r="E21" s="93"/>
      <c r="F21" s="32">
        <f>ROUND(12000,2)</f>
        <v>12000</v>
      </c>
      <c r="G21" s="32">
        <f>ROUND(375,2)</f>
        <v>375</v>
      </c>
      <c r="H21" s="32">
        <f>ROUND(250,2)</f>
        <v>250</v>
      </c>
      <c r="I21" s="32">
        <v>0</v>
      </c>
      <c r="J21" s="33">
        <f>ROUND(SUM(F21:I21),2)</f>
        <v>12625</v>
      </c>
      <c r="K21" s="34">
        <f>ROUND(SUM(F21:G21)*15%,2)</f>
        <v>1856.25</v>
      </c>
      <c r="L21" s="34">
        <f>ROUND(SUM(F21+G21)*1.344%,2)</f>
        <v>166.32</v>
      </c>
      <c r="M21" s="34">
        <f>ROUND(SUM(F21+G21)*3%,2)</f>
        <v>371.25</v>
      </c>
      <c r="N21" s="34">
        <v>0</v>
      </c>
      <c r="O21" s="32">
        <v>319.88</v>
      </c>
      <c r="P21" s="35">
        <f t="shared" si="4"/>
        <v>2713.7</v>
      </c>
      <c r="Q21" s="33">
        <f t="shared" ref="Q21:Q29" si="5">J21-P21</f>
        <v>9911.2999999999993</v>
      </c>
      <c r="R21" s="50"/>
      <c r="S21" s="5"/>
    </row>
    <row r="22" spans="1:19" ht="20.25" customHeight="1" x14ac:dyDescent="0.35">
      <c r="A22" s="75">
        <f t="shared" ref="A22:A30" si="6">(A21+1)</f>
        <v>3</v>
      </c>
      <c r="B22" s="76" t="s">
        <v>25</v>
      </c>
      <c r="C22" s="91" t="s">
        <v>30</v>
      </c>
      <c r="D22" s="94" t="s">
        <v>31</v>
      </c>
      <c r="E22" s="94"/>
      <c r="F22" s="36">
        <v>12000</v>
      </c>
      <c r="G22" s="32">
        <v>375</v>
      </c>
      <c r="H22" s="36">
        <v>250</v>
      </c>
      <c r="I22" s="36">
        <v>0</v>
      </c>
      <c r="J22" s="33">
        <f t="shared" ref="J22:J27" si="7">ROUND(SUM(F22:I22),2)</f>
        <v>12625</v>
      </c>
      <c r="K22" s="37">
        <f t="shared" ref="K22:K26" si="8">ROUND(SUM(F22:G22)*15%,2)</f>
        <v>1856.25</v>
      </c>
      <c r="L22" s="37">
        <f t="shared" ref="L22:L26" si="9">ROUND(SUM(F22+G22)*1.344%,2)</f>
        <v>166.32</v>
      </c>
      <c r="M22" s="37">
        <f t="shared" ref="M22:M28" si="10">ROUND(SUM(F22+G22)*3%,2)</f>
        <v>371.25</v>
      </c>
      <c r="N22" s="37">
        <v>0</v>
      </c>
      <c r="O22" s="38">
        <v>319.88</v>
      </c>
      <c r="P22" s="39">
        <f t="shared" si="4"/>
        <v>2713.7</v>
      </c>
      <c r="Q22" s="33">
        <f t="shared" si="5"/>
        <v>9911.2999999999993</v>
      </c>
      <c r="R22" s="50"/>
      <c r="S22" s="5"/>
    </row>
    <row r="23" spans="1:19" ht="28.5" x14ac:dyDescent="0.35">
      <c r="A23" s="75">
        <f t="shared" si="6"/>
        <v>4</v>
      </c>
      <c r="B23" s="76" t="s">
        <v>25</v>
      </c>
      <c r="C23" s="91" t="s">
        <v>32</v>
      </c>
      <c r="D23" s="78" t="s">
        <v>33</v>
      </c>
      <c r="E23" s="79"/>
      <c r="F23" s="36">
        <v>12000</v>
      </c>
      <c r="G23" s="32">
        <v>0</v>
      </c>
      <c r="H23" s="36">
        <v>250</v>
      </c>
      <c r="I23" s="36">
        <v>0</v>
      </c>
      <c r="J23" s="33">
        <f t="shared" si="7"/>
        <v>12250</v>
      </c>
      <c r="K23" s="37">
        <f t="shared" si="8"/>
        <v>1800</v>
      </c>
      <c r="L23" s="37">
        <f t="shared" si="9"/>
        <v>161.28</v>
      </c>
      <c r="M23" s="37">
        <f t="shared" si="10"/>
        <v>360</v>
      </c>
      <c r="N23" s="37">
        <v>0</v>
      </c>
      <c r="O23" s="38">
        <v>336.38</v>
      </c>
      <c r="P23" s="39">
        <f t="shared" si="4"/>
        <v>2657.66</v>
      </c>
      <c r="Q23" s="33">
        <f t="shared" si="5"/>
        <v>9592.34</v>
      </c>
      <c r="R23" s="50"/>
      <c r="S23" s="5"/>
    </row>
    <row r="24" spans="1:19" x14ac:dyDescent="0.35">
      <c r="A24" s="75">
        <f t="shared" si="6"/>
        <v>5</v>
      </c>
      <c r="B24" s="76" t="s">
        <v>25</v>
      </c>
      <c r="C24" s="91" t="s">
        <v>34</v>
      </c>
      <c r="D24" s="78" t="s">
        <v>35</v>
      </c>
      <c r="E24" s="79"/>
      <c r="F24" s="36">
        <v>12000</v>
      </c>
      <c r="G24" s="32">
        <v>375</v>
      </c>
      <c r="H24" s="36">
        <v>250</v>
      </c>
      <c r="I24" s="36">
        <v>0</v>
      </c>
      <c r="J24" s="33">
        <f t="shared" si="7"/>
        <v>12625</v>
      </c>
      <c r="K24" s="37">
        <f t="shared" si="8"/>
        <v>1856.25</v>
      </c>
      <c r="L24" s="37">
        <f t="shared" si="9"/>
        <v>166.32</v>
      </c>
      <c r="M24" s="37">
        <f t="shared" si="10"/>
        <v>371.25</v>
      </c>
      <c r="N24" s="40">
        <v>3770.89</v>
      </c>
      <c r="O24" s="38">
        <v>355.38</v>
      </c>
      <c r="P24" s="39">
        <f t="shared" si="4"/>
        <v>6520.0899999999992</v>
      </c>
      <c r="Q24" s="33">
        <f t="shared" si="5"/>
        <v>6104.9100000000008</v>
      </c>
      <c r="R24" s="50"/>
      <c r="S24" s="5"/>
    </row>
    <row r="25" spans="1:19" ht="28.5" x14ac:dyDescent="0.35">
      <c r="A25" s="75">
        <f t="shared" si="6"/>
        <v>6</v>
      </c>
      <c r="B25" s="76" t="s">
        <v>25</v>
      </c>
      <c r="C25" s="91" t="s">
        <v>36</v>
      </c>
      <c r="D25" s="78" t="s">
        <v>37</v>
      </c>
      <c r="E25" s="79"/>
      <c r="F25" s="36">
        <v>12000</v>
      </c>
      <c r="G25" s="32">
        <v>375</v>
      </c>
      <c r="H25" s="36">
        <v>250</v>
      </c>
      <c r="I25" s="36">
        <v>0</v>
      </c>
      <c r="J25" s="33">
        <f t="shared" si="7"/>
        <v>12625</v>
      </c>
      <c r="K25" s="37">
        <f t="shared" si="8"/>
        <v>1856.25</v>
      </c>
      <c r="L25" s="37">
        <f t="shared" si="9"/>
        <v>166.32</v>
      </c>
      <c r="M25" s="37">
        <f t="shared" si="10"/>
        <v>371.25</v>
      </c>
      <c r="N25" s="37">
        <v>0</v>
      </c>
      <c r="O25" s="38">
        <v>359.88</v>
      </c>
      <c r="P25" s="39">
        <f t="shared" si="4"/>
        <v>2753.7</v>
      </c>
      <c r="Q25" s="33">
        <f t="shared" si="5"/>
        <v>9871.2999999999993</v>
      </c>
      <c r="R25" s="50"/>
      <c r="S25" s="5"/>
    </row>
    <row r="26" spans="1:19" ht="26.25" customHeight="1" x14ac:dyDescent="0.35">
      <c r="A26" s="75">
        <f t="shared" si="6"/>
        <v>7</v>
      </c>
      <c r="B26" s="76" t="s">
        <v>25</v>
      </c>
      <c r="C26" s="95" t="s">
        <v>59</v>
      </c>
      <c r="D26" s="78" t="s">
        <v>38</v>
      </c>
      <c r="E26" s="79"/>
      <c r="F26" s="36">
        <v>12000</v>
      </c>
      <c r="G26" s="32">
        <v>375</v>
      </c>
      <c r="H26" s="36">
        <v>250</v>
      </c>
      <c r="I26" s="36">
        <v>0</v>
      </c>
      <c r="J26" s="33">
        <f t="shared" si="7"/>
        <v>12625</v>
      </c>
      <c r="K26" s="37">
        <f t="shared" si="8"/>
        <v>1856.25</v>
      </c>
      <c r="L26" s="37">
        <f t="shared" si="9"/>
        <v>166.32</v>
      </c>
      <c r="M26" s="37">
        <f t="shared" si="10"/>
        <v>371.25</v>
      </c>
      <c r="N26" s="37">
        <v>0</v>
      </c>
      <c r="O26" s="38">
        <v>374.82</v>
      </c>
      <c r="P26" s="39">
        <f t="shared" si="4"/>
        <v>2768.64</v>
      </c>
      <c r="Q26" s="33">
        <f t="shared" si="5"/>
        <v>9856.36</v>
      </c>
      <c r="R26" s="50"/>
      <c r="S26" s="5"/>
    </row>
    <row r="27" spans="1:19" ht="18.75" customHeight="1" x14ac:dyDescent="0.35">
      <c r="A27" s="75">
        <f t="shared" si="6"/>
        <v>8</v>
      </c>
      <c r="B27" s="76" t="s">
        <v>25</v>
      </c>
      <c r="C27" s="96" t="s">
        <v>39</v>
      </c>
      <c r="D27" s="94" t="s">
        <v>40</v>
      </c>
      <c r="E27" s="94"/>
      <c r="F27" s="36">
        <v>10000</v>
      </c>
      <c r="G27" s="36">
        <v>375</v>
      </c>
      <c r="H27" s="36">
        <v>250</v>
      </c>
      <c r="I27" s="36">
        <v>8000</v>
      </c>
      <c r="J27" s="33">
        <f t="shared" si="7"/>
        <v>18625</v>
      </c>
      <c r="K27" s="37">
        <v>1556.25</v>
      </c>
      <c r="L27" s="37">
        <f t="shared" ref="L27:L28" si="11">ROUND(SUM(F27+G27)*1.344%,2)</f>
        <v>139.44</v>
      </c>
      <c r="M27" s="37">
        <f t="shared" si="10"/>
        <v>311.25</v>
      </c>
      <c r="N27" s="37">
        <v>0</v>
      </c>
      <c r="O27" s="38">
        <v>237.88</v>
      </c>
      <c r="P27" s="39">
        <f t="shared" si="4"/>
        <v>2244.8200000000002</v>
      </c>
      <c r="Q27" s="33">
        <f t="shared" si="5"/>
        <v>16380.18</v>
      </c>
      <c r="R27" s="50"/>
      <c r="S27" s="5"/>
    </row>
    <row r="28" spans="1:19" ht="18.75" customHeight="1" x14ac:dyDescent="0.35">
      <c r="A28" s="75">
        <f t="shared" si="6"/>
        <v>9</v>
      </c>
      <c r="B28" s="76" t="s">
        <v>25</v>
      </c>
      <c r="C28" s="96" t="s">
        <v>41</v>
      </c>
      <c r="D28" s="97" t="s">
        <v>42</v>
      </c>
      <c r="E28" s="97"/>
      <c r="F28" s="36">
        <v>10000</v>
      </c>
      <c r="G28" s="36">
        <v>375</v>
      </c>
      <c r="H28" s="36">
        <v>250</v>
      </c>
      <c r="I28" s="36">
        <v>0</v>
      </c>
      <c r="J28" s="33">
        <f>F28+G28+H28</f>
        <v>10625</v>
      </c>
      <c r="K28" s="37">
        <f>ROUND(SUM(F28+G28)*15%,2)</f>
        <v>1556.25</v>
      </c>
      <c r="L28" s="37">
        <f t="shared" si="11"/>
        <v>139.44</v>
      </c>
      <c r="M28" s="37">
        <f t="shared" si="10"/>
        <v>311.25</v>
      </c>
      <c r="N28" s="37">
        <v>0</v>
      </c>
      <c r="O28" s="38">
        <v>276.42</v>
      </c>
      <c r="P28" s="39">
        <f>K28+L28+M28+N28+O28</f>
        <v>2283.36</v>
      </c>
      <c r="Q28" s="33">
        <f t="shared" si="5"/>
        <v>8341.64</v>
      </c>
      <c r="R28" s="50"/>
      <c r="S28" s="5"/>
    </row>
    <row r="29" spans="1:19" ht="20.25" customHeight="1" x14ac:dyDescent="0.35">
      <c r="A29" s="75">
        <f t="shared" si="6"/>
        <v>10</v>
      </c>
      <c r="B29" s="76" t="s">
        <v>25</v>
      </c>
      <c r="C29" s="91" t="s">
        <v>43</v>
      </c>
      <c r="D29" s="98" t="s">
        <v>44</v>
      </c>
      <c r="E29" s="98"/>
      <c r="F29" s="32">
        <v>11300</v>
      </c>
      <c r="G29" s="32">
        <f>ROUND(375,2)</f>
        <v>375</v>
      </c>
      <c r="H29" s="32">
        <f>ROUND(250,2)</f>
        <v>250</v>
      </c>
      <c r="I29" s="32">
        <v>0</v>
      </c>
      <c r="J29" s="33">
        <f>ROUND(SUM(F29:I29),2)</f>
        <v>11925</v>
      </c>
      <c r="K29" s="34">
        <f>ROUND(SUM(F29:G29)*15%,2)</f>
        <v>1751.25</v>
      </c>
      <c r="L29" s="34">
        <f>ROUND(SUM(F29+G29)*1.344%,2)</f>
        <v>156.91</v>
      </c>
      <c r="M29" s="34">
        <f>ROUND(SUM(F29+G29)*3%,2)</f>
        <v>350.25</v>
      </c>
      <c r="N29" s="34">
        <v>0</v>
      </c>
      <c r="O29" s="32">
        <v>367.2</v>
      </c>
      <c r="P29" s="35">
        <f>K29+L29+M29+N29+O29</f>
        <v>2625.6099999999997</v>
      </c>
      <c r="Q29" s="33">
        <f t="shared" si="5"/>
        <v>9299.39</v>
      </c>
      <c r="R29" s="50"/>
      <c r="S29" s="5"/>
    </row>
    <row r="30" spans="1:19" ht="20.25" customHeight="1" x14ac:dyDescent="0.35">
      <c r="A30" s="75">
        <f t="shared" si="6"/>
        <v>11</v>
      </c>
      <c r="B30" s="76" t="s">
        <v>25</v>
      </c>
      <c r="C30" s="91" t="s">
        <v>45</v>
      </c>
      <c r="D30" s="98" t="s">
        <v>46</v>
      </c>
      <c r="E30" s="98"/>
      <c r="F30" s="32">
        <v>12000</v>
      </c>
      <c r="G30" s="32">
        <v>375</v>
      </c>
      <c r="H30" s="32">
        <v>250</v>
      </c>
      <c r="I30" s="32">
        <v>0</v>
      </c>
      <c r="J30" s="33">
        <f>SUM(F30:I30)</f>
        <v>12625</v>
      </c>
      <c r="K30" s="34">
        <f>ROUND(SUM(F30:G30)*15%,2)</f>
        <v>1856.25</v>
      </c>
      <c r="L30" s="34">
        <f>ROUND(SUM(F30+G30)*1.344%,2)</f>
        <v>166.32</v>
      </c>
      <c r="M30" s="34">
        <f>ROUND(SUM(F30+G30)*3%,2)</f>
        <v>371.25</v>
      </c>
      <c r="N30" s="34">
        <v>0</v>
      </c>
      <c r="O30" s="32">
        <v>301.35000000000002</v>
      </c>
      <c r="P30" s="35">
        <f>SUM(K30:O30)</f>
        <v>2695.1699999999996</v>
      </c>
      <c r="Q30" s="33">
        <f>J30-P30</f>
        <v>9929.83</v>
      </c>
      <c r="R30" s="50"/>
      <c r="S30" s="5"/>
    </row>
    <row r="31" spans="1:19" x14ac:dyDescent="0.35">
      <c r="A31" s="99"/>
      <c r="B31" s="100"/>
      <c r="C31" s="101"/>
      <c r="D31" s="102"/>
      <c r="E31" s="100"/>
      <c r="F31" s="41">
        <f>SUM(F20:F30)</f>
        <v>128800</v>
      </c>
      <c r="G31" s="41">
        <f>SUM(G20:G30)</f>
        <v>3750</v>
      </c>
      <c r="H31" s="41">
        <f>SUM(H20:H30)</f>
        <v>2750</v>
      </c>
      <c r="I31" s="41">
        <f t="shared" ref="I31:Q31" si="12">SUM(I20:I30)</f>
        <v>8000</v>
      </c>
      <c r="J31" s="42">
        <f>SUM(J20:J30)</f>
        <v>143300</v>
      </c>
      <c r="K31" s="41">
        <f>SUM(K20:K30)</f>
        <v>19882.5</v>
      </c>
      <c r="L31" s="41">
        <f>SUM(L20:L30)</f>
        <v>1781.4699999999998</v>
      </c>
      <c r="M31" s="41">
        <f>SUM(M20:M30)</f>
        <v>3976.5</v>
      </c>
      <c r="N31" s="41">
        <f t="shared" si="12"/>
        <v>3770.89</v>
      </c>
      <c r="O31" s="41">
        <f t="shared" si="12"/>
        <v>3630.4500000000003</v>
      </c>
      <c r="P31" s="41">
        <f t="shared" si="12"/>
        <v>33041.81</v>
      </c>
      <c r="Q31" s="42">
        <f t="shared" si="12"/>
        <v>110258.19000000002</v>
      </c>
      <c r="R31" s="50"/>
      <c r="S31" s="5"/>
    </row>
    <row r="32" spans="1:19" x14ac:dyDescent="0.35">
      <c r="A32" s="103"/>
      <c r="B32" s="44"/>
      <c r="C32" s="48"/>
      <c r="D32" s="104"/>
      <c r="E32" s="99"/>
      <c r="F32" s="43"/>
      <c r="G32" s="43"/>
      <c r="H32" s="44"/>
      <c r="I32" s="43"/>
      <c r="J32" s="44"/>
      <c r="K32" s="44"/>
      <c r="L32" s="44"/>
      <c r="M32" s="45"/>
      <c r="N32" s="45"/>
      <c r="O32" s="44"/>
      <c r="P32" s="44"/>
      <c r="Q32" s="44"/>
      <c r="R32" s="50"/>
      <c r="S32" s="5"/>
    </row>
    <row r="33" spans="1:19" x14ac:dyDescent="0.35">
      <c r="A33" s="105"/>
      <c r="B33" s="44"/>
      <c r="C33" s="48"/>
      <c r="D33" s="49"/>
      <c r="E33" s="106"/>
      <c r="F33" s="44"/>
      <c r="G33" s="45"/>
      <c r="H33" s="44"/>
      <c r="I33" s="44"/>
      <c r="J33" s="44"/>
      <c r="K33" s="44"/>
      <c r="L33" s="46" t="s">
        <v>47</v>
      </c>
      <c r="M33" s="46"/>
      <c r="N33" s="46"/>
      <c r="O33" s="46"/>
      <c r="P33" s="47"/>
      <c r="Q33" s="47">
        <f>Q31+Q12</f>
        <v>135241.99000000002</v>
      </c>
      <c r="R33" s="50"/>
      <c r="S33" s="5"/>
    </row>
    <row r="34" spans="1:19" x14ac:dyDescent="0.35">
      <c r="A34" s="44"/>
      <c r="B34" s="107"/>
      <c r="C34" s="108"/>
      <c r="D34" s="109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10"/>
      <c r="P34" s="107"/>
      <c r="Q34" s="107"/>
      <c r="R34" s="111"/>
    </row>
    <row r="35" spans="1:19" x14ac:dyDescent="0.35">
      <c r="A35" s="44"/>
      <c r="B35" s="107"/>
      <c r="C35" s="112"/>
      <c r="D35" s="109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11"/>
    </row>
    <row r="36" spans="1:19" ht="40.5" customHeight="1" x14ac:dyDescent="0.35">
      <c r="A36" s="3"/>
      <c r="B36" s="7"/>
      <c r="C36" s="10"/>
      <c r="D36" s="8"/>
      <c r="E36" s="7"/>
      <c r="F36" s="9"/>
      <c r="G36" s="11"/>
      <c r="H36" s="9"/>
      <c r="I36" s="9"/>
      <c r="J36" s="9"/>
      <c r="K36" s="9"/>
      <c r="L36" s="9"/>
      <c r="M36" s="9"/>
      <c r="N36" s="9"/>
      <c r="O36" s="9"/>
      <c r="P36" s="9"/>
      <c r="Q36" s="7"/>
      <c r="R36" s="19"/>
    </row>
    <row r="37" spans="1:19" x14ac:dyDescent="0.35">
      <c r="A37" s="3"/>
      <c r="B37" s="7"/>
      <c r="C37" s="10"/>
      <c r="D37" s="8"/>
      <c r="E37" s="7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1:19" x14ac:dyDescent="0.35">
      <c r="A38" s="3"/>
      <c r="B38" s="7"/>
      <c r="C38" s="10"/>
      <c r="D38" s="8"/>
      <c r="E38" s="7"/>
      <c r="F38" s="7"/>
      <c r="G38" s="9"/>
      <c r="H38" s="7"/>
      <c r="I38" s="7"/>
      <c r="J38" s="7"/>
      <c r="K38" s="7"/>
      <c r="L38" s="7"/>
      <c r="M38" s="7"/>
      <c r="N38" s="7"/>
      <c r="O38" s="7"/>
      <c r="P38" s="9"/>
      <c r="Q38" s="7"/>
    </row>
    <row r="39" spans="1:19" x14ac:dyDescent="0.35">
      <c r="A39" s="3"/>
      <c r="B39" s="7"/>
      <c r="C39" s="10"/>
      <c r="D39" s="12"/>
      <c r="E39" s="13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1:19" x14ac:dyDescent="0.35">
      <c r="A40" s="3"/>
      <c r="B40" s="20" t="s">
        <v>48</v>
      </c>
      <c r="C40" s="26"/>
      <c r="D40" s="22"/>
      <c r="E40" s="22"/>
      <c r="F40" s="13"/>
      <c r="G40" s="13"/>
      <c r="H40" s="13"/>
      <c r="I40" s="13"/>
      <c r="J40" s="23" t="s">
        <v>49</v>
      </c>
      <c r="K40" s="30"/>
      <c r="L40" s="30"/>
      <c r="M40" s="30"/>
      <c r="N40" s="30"/>
      <c r="O40" s="30"/>
      <c r="P40" s="7"/>
      <c r="Q40" s="7"/>
    </row>
    <row r="41" spans="1:19" x14ac:dyDescent="0.35">
      <c r="A41" s="4"/>
      <c r="B41" s="13"/>
      <c r="C41" s="27" t="s">
        <v>68</v>
      </c>
      <c r="D41" s="21"/>
      <c r="E41" s="24"/>
      <c r="F41" s="28"/>
      <c r="G41" s="7"/>
      <c r="H41" s="7"/>
      <c r="I41" s="7"/>
      <c r="J41" s="7"/>
      <c r="K41" s="31" t="s">
        <v>22</v>
      </c>
      <c r="L41" s="31"/>
      <c r="M41" s="31"/>
      <c r="N41" s="31"/>
      <c r="O41" s="31"/>
      <c r="P41" s="7"/>
      <c r="Q41" s="9"/>
    </row>
    <row r="42" spans="1:19" x14ac:dyDescent="0.35">
      <c r="A42" s="4"/>
      <c r="B42" s="13"/>
      <c r="C42" s="28" t="s">
        <v>54</v>
      </c>
      <c r="D42" s="21"/>
      <c r="E42" s="24"/>
      <c r="F42" s="28"/>
      <c r="G42" s="7"/>
      <c r="H42" s="7"/>
      <c r="I42" s="7"/>
      <c r="J42" s="7"/>
      <c r="K42" s="29" t="s">
        <v>50</v>
      </c>
      <c r="L42" s="29"/>
      <c r="M42" s="29"/>
      <c r="N42" s="29"/>
      <c r="O42" s="29"/>
      <c r="P42" s="7"/>
      <c r="Q42" s="7"/>
    </row>
    <row r="43" spans="1:19" x14ac:dyDescent="0.35">
      <c r="A43" s="3"/>
      <c r="B43" s="25"/>
      <c r="C43" s="28" t="s">
        <v>51</v>
      </c>
      <c r="D43" s="21"/>
      <c r="E43" s="21"/>
      <c r="F43" s="28"/>
      <c r="G43" s="7"/>
      <c r="H43" s="7"/>
      <c r="I43" s="7"/>
      <c r="J43" s="7"/>
      <c r="K43" s="29" t="s">
        <v>52</v>
      </c>
      <c r="L43" s="29"/>
      <c r="M43" s="29"/>
      <c r="N43" s="29"/>
      <c r="O43" s="29"/>
      <c r="P43" s="7"/>
      <c r="Q43" s="14" t="s">
        <v>53</v>
      </c>
    </row>
    <row r="44" spans="1:19" x14ac:dyDescent="0.35">
      <c r="A44" s="1"/>
      <c r="B44" s="15"/>
      <c r="C44" s="16"/>
      <c r="D44" s="17"/>
      <c r="E44" s="18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</row>
    <row r="45" spans="1:19" x14ac:dyDescent="0.35">
      <c r="A45" s="1"/>
      <c r="B45" s="15"/>
      <c r="C45" s="16"/>
      <c r="D45" s="17"/>
      <c r="E45" s="18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</row>
    <row r="46" spans="1:19" x14ac:dyDescent="0.35">
      <c r="B46" s="5"/>
      <c r="C46" s="6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</row>
    <row r="47" spans="1:19" x14ac:dyDescent="0.35">
      <c r="B47" s="5"/>
      <c r="C47" s="6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</row>
    <row r="48" spans="1:19" x14ac:dyDescent="0.35">
      <c r="B48" s="5"/>
      <c r="C48" s="6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</row>
    <row r="49" spans="2:17" x14ac:dyDescent="0.35">
      <c r="B49" s="5"/>
      <c r="C49" s="6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</row>
    <row r="50" spans="2:17" x14ac:dyDescent="0.35">
      <c r="B50" s="5"/>
      <c r="C50" s="6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</row>
    <row r="51" spans="2:17" x14ac:dyDescent="0.35">
      <c r="B51" s="5"/>
      <c r="C51" s="6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</row>
    <row r="52" spans="2:17" x14ac:dyDescent="0.35">
      <c r="B52" s="5"/>
      <c r="C52" s="6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</row>
  </sheetData>
  <sheetProtection algorithmName="SHA-512" hashValue="ytq9rXWXlqHIDb75B+cbKzsRh83YyiBCC3AcVypY4btk9diae9MlOAuZwWudSQE/2AiRszZ74q2j20rqlbKktw==" saltValue="jt+3LUtrQ/4b2Y4TKDOnBQ==" spinCount="100000" sheet="1" formatCells="0" formatColumns="0" formatRows="0" insertColumns="0" insertRows="0" insertHyperlinks="0" deleteColumns="0" deleteRows="0" sort="0" autoFilter="0" pivotTables="0"/>
  <mergeCells count="54">
    <mergeCell ref="A2:Q2"/>
    <mergeCell ref="A3:Q3"/>
    <mergeCell ref="A5:Q5"/>
    <mergeCell ref="A7:A10"/>
    <mergeCell ref="B7:B10"/>
    <mergeCell ref="C7:C10"/>
    <mergeCell ref="K7:O7"/>
    <mergeCell ref="P7:P10"/>
    <mergeCell ref="Q7:Q10"/>
    <mergeCell ref="F9:F10"/>
    <mergeCell ref="I9:I10"/>
    <mergeCell ref="K9:K10"/>
    <mergeCell ref="D16:E19"/>
    <mergeCell ref="D11:E11"/>
    <mergeCell ref="A15:Q15"/>
    <mergeCell ref="A16:A19"/>
    <mergeCell ref="B16:B19"/>
    <mergeCell ref="C16:C19"/>
    <mergeCell ref="P16:P19"/>
    <mergeCell ref="Q16:Q19"/>
    <mergeCell ref="F18:F19"/>
    <mergeCell ref="K18:K19"/>
    <mergeCell ref="N18:N19"/>
    <mergeCell ref="O18:O19"/>
    <mergeCell ref="L9:L10"/>
    <mergeCell ref="K16:O16"/>
    <mergeCell ref="D20:E20"/>
    <mergeCell ref="D7:E10"/>
    <mergeCell ref="L18:L19"/>
    <mergeCell ref="M18:M19"/>
    <mergeCell ref="M9:M10"/>
    <mergeCell ref="F7:I7"/>
    <mergeCell ref="J7:J10"/>
    <mergeCell ref="N9:N10"/>
    <mergeCell ref="O9:O10"/>
    <mergeCell ref="G9:G10"/>
    <mergeCell ref="H9:H10"/>
    <mergeCell ref="G18:G19"/>
    <mergeCell ref="I18:I19"/>
    <mergeCell ref="D21:E21"/>
    <mergeCell ref="D22:E22"/>
    <mergeCell ref="D23:E23"/>
    <mergeCell ref="J16:J19"/>
    <mergeCell ref="F16:I16"/>
    <mergeCell ref="D24:E24"/>
    <mergeCell ref="D25:E25"/>
    <mergeCell ref="D26:E26"/>
    <mergeCell ref="D27:E27"/>
    <mergeCell ref="D29:E29"/>
    <mergeCell ref="D30:E30"/>
    <mergeCell ref="K40:O40"/>
    <mergeCell ref="K41:O41"/>
    <mergeCell ref="K42:O42"/>
    <mergeCell ref="K43:O43"/>
  </mergeCells>
  <pageMargins left="0.25" right="0.25" top="0.75" bottom="0.75" header="0.3" footer="0.3"/>
  <pageSetup scale="60" orientation="landscape" r:id="rId1"/>
  <headerFooter>
    <oddFooter>&amp;CPágina &amp;P de &amp;F</oddFooter>
  </headerFooter>
  <ignoredErrors>
    <ignoredError sqref="J22:J26 J27 J11:K11 K12 K22:K26 J30:K30" formulaRange="1"/>
    <ignoredError sqref="J28" formula="1"/>
    <ignoredError sqref="B20:B3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2022-10-05T18:42:09Z</dcterms:modified>
</cp:coreProperties>
</file>