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02at1nx5kPTm+D+FHR351lbTdOYzKWZruWlII46wT02JmUt6LOMZ7U2G3GTdieTvZWoISNFqtF1n+fDEgKKx0g==" workbookSaltValue="td3Tnh7E835ncS3gzXFck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0" i="1" l="1"/>
  <c r="U30" i="1"/>
  <c r="P30" i="1"/>
  <c r="T29" i="1"/>
  <c r="S29" i="1"/>
  <c r="R29" i="1"/>
  <c r="Q29" i="1"/>
  <c r="O28" i="1"/>
  <c r="Q28" i="1" s="1"/>
  <c r="N28" i="1"/>
  <c r="T28" i="1" s="1"/>
  <c r="T27" i="1"/>
  <c r="S27" i="1"/>
  <c r="R27" i="1"/>
  <c r="W27" i="1" s="1"/>
  <c r="Q27" i="1"/>
  <c r="T26" i="1"/>
  <c r="S26" i="1"/>
  <c r="Q26" i="1"/>
  <c r="T25" i="1"/>
  <c r="S25" i="1"/>
  <c r="R25" i="1"/>
  <c r="Q25" i="1"/>
  <c r="T24" i="1"/>
  <c r="S24" i="1"/>
  <c r="R24" i="1"/>
  <c r="W24" i="1" s="1"/>
  <c r="Q24" i="1"/>
  <c r="X24" i="1" s="1"/>
  <c r="T23" i="1"/>
  <c r="S23" i="1"/>
  <c r="R23" i="1"/>
  <c r="W23" i="1" s="1"/>
  <c r="Q23" i="1"/>
  <c r="T22" i="1"/>
  <c r="S22" i="1"/>
  <c r="W22" i="1" s="1"/>
  <c r="X22" i="1" s="1"/>
  <c r="R22" i="1"/>
  <c r="Q22" i="1"/>
  <c r="T21" i="1"/>
  <c r="S21" i="1"/>
  <c r="R21" i="1"/>
  <c r="Q21" i="1"/>
  <c r="O20" i="1"/>
  <c r="Q20" i="1" s="1"/>
  <c r="N20" i="1"/>
  <c r="M20" i="1"/>
  <c r="T20" i="1" s="1"/>
  <c r="O19" i="1"/>
  <c r="N19" i="1"/>
  <c r="N30" i="1" s="1"/>
  <c r="M19" i="1"/>
  <c r="M30" i="1" s="1"/>
  <c r="T11" i="1"/>
  <c r="S11" i="1"/>
  <c r="R11" i="1"/>
  <c r="Q11" i="1"/>
  <c r="T10" i="1"/>
  <c r="S10" i="1"/>
  <c r="R10" i="1"/>
  <c r="W10" i="1" s="1"/>
  <c r="Q10" i="1"/>
  <c r="X10" i="1" s="1"/>
  <c r="Q19" i="1" l="1"/>
  <c r="Q30" i="1" s="1"/>
  <c r="W21" i="1"/>
  <c r="X23" i="1"/>
  <c r="X30" i="1" s="1"/>
  <c r="X32" i="1" s="1"/>
  <c r="R19" i="1"/>
  <c r="X25" i="1"/>
  <c r="W29" i="1"/>
  <c r="X29" i="1" s="1"/>
  <c r="W26" i="1"/>
  <c r="X26" i="1" s="1"/>
  <c r="X11" i="1"/>
  <c r="S19" i="1"/>
  <c r="W25" i="1"/>
  <c r="W11" i="1"/>
  <c r="X21" i="1"/>
  <c r="R20" i="1"/>
  <c r="W20" i="1"/>
  <c r="X20" i="1"/>
  <c r="X27" i="1"/>
  <c r="T19" i="1"/>
  <c r="T30" i="1" s="1"/>
  <c r="S20" i="1"/>
  <c r="R28" i="1"/>
  <c r="R30" i="1" s="1"/>
  <c r="S28" i="1"/>
  <c r="O30" i="1"/>
  <c r="S30" i="1" l="1"/>
  <c r="W28" i="1"/>
  <c r="X28" i="1" s="1"/>
  <c r="W19" i="1"/>
  <c r="W30" i="1" l="1"/>
  <c r="X19" i="1"/>
</calcChain>
</file>

<file path=xl/sharedStrings.xml><?xml version="1.0" encoding="utf-8"?>
<sst xmlns="http://schemas.openxmlformats.org/spreadsheetml/2006/main" count="128" uniqueCount="83">
  <si>
    <t xml:space="preserve"> </t>
  </si>
  <si>
    <t>RENGLÓN 011 PERSONAL PERMANENTE</t>
  </si>
  <si>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</si>
  <si>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</si>
  <si>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</si>
  <si>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</si>
  <si>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</si>
  <si>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</si>
  <si>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</si>
  <si>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NOMBRE</t>
  </si>
  <si>
    <t>Contrato</t>
  </si>
  <si>
    <t>Fecha de 
Ingreso</t>
  </si>
  <si>
    <t xml:space="preserve">No. DE EMPLEADO </t>
  </si>
  <si>
    <t>Devengado Mensual</t>
  </si>
  <si>
    <t>TOTAL DEVENGADO 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</si>
  <si>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</si>
  <si>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</si>
  <si>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</si>
  <si>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</si>
  <si>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</si>
  <si>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</si>
  <si>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</si>
  <si>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</si>
  <si>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</si>
  <si>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</si>
  <si>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</si>
  <si>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</si>
  <si>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</si>
  <si>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</si>
  <si>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</si>
  <si>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</si>
  <si>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</si>
  <si>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 xml:space="preserve">Director Ejecutivo </t>
  </si>
  <si>
    <t xml:space="preserve">Edgar Rolando Zamora Ruíz </t>
  </si>
  <si>
    <t>05-2019-022-AMSA</t>
  </si>
  <si>
    <t>RENGLÓN 022 PERSONAL POR CONTRATO</t>
  </si>
  <si>
    <t>Renglón 022</t>
  </si>
  <si>
    <t>Renglón 026</t>
  </si>
  <si>
    <t>Renglón 027</t>
  </si>
  <si>
    <t>Amort.                Bantrab</t>
  </si>
  <si>
    <t>022</t>
  </si>
  <si>
    <t>Director Ejecutivo III</t>
  </si>
  <si>
    <t>Jefe Ordenamiento Territorial</t>
  </si>
  <si>
    <t>Brayan Onasis Estevez Ruiz</t>
  </si>
  <si>
    <t>03-2020-022-AMSA</t>
  </si>
  <si>
    <t>Director Ejecutivo ll</t>
  </si>
  <si>
    <t>Jefe de Evaluacion y Seguimiento</t>
  </si>
  <si>
    <t>Harold Alexander Cruz Juarez</t>
  </si>
  <si>
    <t>01-2020-022-AMSA</t>
  </si>
  <si>
    <t xml:space="preserve">Jefe de Forestal </t>
  </si>
  <si>
    <t xml:space="preserve">Rosa Maria López Vides </t>
  </si>
  <si>
    <t>10-2019-022-AMSA</t>
  </si>
  <si>
    <t>Director Ejecutivo II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</si>
  <si>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</si>
  <si>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</si>
  <si>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</si>
  <si>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</si>
  <si>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</si>
  <si>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</si>
  <si>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y Fortalecimiento a los Gobiernos Locales </t>
  </si>
  <si>
    <t>Patricia Del Rosario Tello Sartoressi</t>
  </si>
  <si>
    <t>Subdirector Ejecutivo II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</si>
  <si>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</si>
  <si>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</si>
  <si>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</si>
  <si>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</si>
  <si>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>Subdirector Ejecutivo III</t>
  </si>
  <si>
    <t xml:space="preserve">Jefe de Educación Ambiental </t>
  </si>
  <si>
    <t>Angela Exceli Gil Marroquín</t>
  </si>
  <si>
    <t>Direcotr Ejecutivo II</t>
  </si>
  <si>
    <t xml:space="preserve">Jefe de Ejecución de Proyectos </t>
  </si>
  <si>
    <t xml:space="preserve">Lourdes del Carmen Ponciano Ardon </t>
  </si>
  <si>
    <t>Total 011 y 022</t>
  </si>
  <si>
    <t xml:space="preserve">TOTAL </t>
  </si>
  <si>
    <t>Elaboró:</t>
  </si>
  <si>
    <t>Vo.Bo.</t>
  </si>
  <si>
    <t>Mercy Edelman Rivas</t>
  </si>
  <si>
    <t>Director Ejecutivo</t>
  </si>
  <si>
    <t>AMSA</t>
  </si>
  <si>
    <t xml:space="preserve">AMSA </t>
  </si>
  <si>
    <t>1/1</t>
  </si>
  <si>
    <t>AUTORIDAD PARA EL MANEJO SUSTENTABLE DE LA CUENCA Y DEL LAGO DE AMATITLÁN
NÓMINA DE SUELDOS CORRESPONDIENTES AL MES DE JUNIO DE 2022</t>
  </si>
  <si>
    <t>Encargada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</si>
</sst>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6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rgb="FFF6AF3B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color rgb="FFF6AF3B"/>
      <name val="Verdana"/>
      <family val="2"/>
    </font>
    <font>
      <b/>
      <sz val="7"/>
      <name val="Times New Roman"/>
      <family val="1"/>
    </font>
    <font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133">
    <xf numFmtId="0" fontId="0" fillId="0" borderId="0" xfId="0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5" fillId="2" borderId="0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left" vertical="center"/>
    </xf>
    <xf numFmtId="14" fontId="4" fillId="2" borderId="3" xfId="2" applyNumberFormat="1" applyFont="1" applyFill="1" applyBorder="1" applyAlignment="1">
      <alignment horizontal="center" vertical="center"/>
    </xf>
    <xf numFmtId="14" fontId="4" fillId="2" borderId="2" xfId="2" applyNumberFormat="1" applyFont="1" applyFill="1" applyBorder="1" applyAlignment="1">
      <alignment horizontal="center" vertical="center"/>
    </xf>
    <xf numFmtId="0" fontId="6" fillId="0" borderId="0" xfId="0" applyFont="1"/>
    <xf numFmtId="164" fontId="4" fillId="2" borderId="2" xfId="1" applyNumberFormat="1" applyFont="1" applyFill="1" applyBorder="1" applyAlignment="1">
      <alignment vertical="center"/>
    </xf>
    <xf numFmtId="164" fontId="4" fillId="4" borderId="2" xfId="1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  <xf numFmtId="44" fontId="5" fillId="3" borderId="2" xfId="1" applyFont="1" applyFill="1" applyBorder="1" applyAlignment="1">
      <alignment vertical="center"/>
    </xf>
    <xf numFmtId="0" fontId="7" fillId="0" borderId="0" xfId="0" applyFont="1"/>
    <xf numFmtId="164" fontId="5" fillId="2" borderId="0" xfId="1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44" fontId="5" fillId="2" borderId="0" xfId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14" fontId="4" fillId="2" borderId="3" xfId="4" applyNumberFormat="1" applyFont="1" applyFill="1" applyBorder="1" applyAlignment="1">
      <alignment horizontal="center" vertical="center"/>
    </xf>
    <xf numFmtId="14" fontId="4" fillId="0" borderId="2" xfId="4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49" fontId="4" fillId="2" borderId="2" xfId="2" applyNumberFormat="1" applyFont="1" applyFill="1" applyBorder="1" applyAlignment="1">
      <alignment horizontal="center" vertical="center" wrapText="1"/>
    </xf>
    <xf numFmtId="44" fontId="4" fillId="2" borderId="2" xfId="5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right" vertical="center"/>
    </xf>
    <xf numFmtId="44" fontId="4" fillId="2" borderId="7" xfId="5" applyNumberFormat="1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horizontal="left" vertical="center" wrapText="1"/>
    </xf>
    <xf numFmtId="0" fontId="4" fillId="0" borderId="2" xfId="4" applyNumberFormat="1" applyFont="1" applyFill="1" applyBorder="1" applyAlignment="1">
      <alignment horizontal="left" vertical="center"/>
    </xf>
    <xf numFmtId="44" fontId="4" fillId="0" borderId="2" xfId="5" applyNumberFormat="1" applyFont="1" applyBorder="1" applyAlignment="1">
      <alignment vertical="center"/>
    </xf>
    <xf numFmtId="49" fontId="4" fillId="2" borderId="3" xfId="2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/>
    </xf>
    <xf numFmtId="14" fontId="4" fillId="2" borderId="2" xfId="4" applyNumberFormat="1" applyFont="1" applyFill="1" applyBorder="1" applyAlignment="1">
      <alignment horizontal="center" vertical="center"/>
    </xf>
    <xf numFmtId="14" fontId="4" fillId="0" borderId="5" xfId="4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vertical="center"/>
    </xf>
    <xf numFmtId="0" fontId="8" fillId="0" borderId="0" xfId="0" applyFont="1"/>
    <xf numFmtId="0" fontId="5" fillId="3" borderId="4" xfId="2" applyNumberFormat="1" applyFont="1" applyFill="1" applyBorder="1" applyAlignment="1">
      <alignment vertical="center"/>
    </xf>
    <xf numFmtId="164" fontId="5" fillId="3" borderId="2" xfId="2" applyNumberFormat="1" applyFont="1" applyFill="1" applyBorder="1" applyAlignment="1">
      <alignment vertical="center"/>
    </xf>
    <xf numFmtId="164" fontId="5" fillId="4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4" fillId="2" borderId="0" xfId="2" applyNumberFormat="1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5" fillId="4" borderId="0" xfId="2" applyFont="1" applyFill="1" applyAlignment="1">
      <alignment vertical="center"/>
    </xf>
    <xf numFmtId="164" fontId="5" fillId="4" borderId="0" xfId="2" applyNumberFormat="1" applyFont="1" applyFill="1" applyAlignment="1">
      <alignment vertical="center"/>
    </xf>
    <xf numFmtId="13" fontId="4" fillId="2" borderId="0" xfId="2" applyNumberFormat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right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left" vertical="center" wrapText="1"/>
    </xf>
    <xf numFmtId="0" fontId="5" fillId="2" borderId="0" xfId="2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2" borderId="3" xfId="4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vertical="center" wrapText="1"/>
    </xf>
    <xf numFmtId="0" fontId="9" fillId="2" borderId="0" xfId="0" applyFont="1" applyFill="1" applyBorder="1"/>
    <xf numFmtId="49" fontId="4" fillId="2" borderId="2" xfId="4" applyNumberFormat="1" applyFont="1" applyFill="1" applyBorder="1" applyAlignment="1">
      <alignment horizontal="center" vertical="center"/>
    </xf>
    <xf numFmtId="0" fontId="13" fillId="0" borderId="0" xfId="0" applyFont="1"/>
    <xf numFmtId="49" fontId="10" fillId="2" borderId="0" xfId="3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0" fontId="10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/>
    </xf>
    <xf numFmtId="0" fontId="10" fillId="2" borderId="0" xfId="3" applyFont="1" applyFill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5" fillId="2" borderId="0" xfId="2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center"/>
    </xf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0" fontId="5" fillId="3" borderId="5" xfId="2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left" vertical="center"/>
    </xf>
    <xf numFmtId="0" fontId="4" fillId="2" borderId="5" xfId="2" applyNumberFormat="1" applyFont="1" applyFill="1" applyBorder="1" applyAlignment="1">
      <alignment horizontal="left" vertical="center"/>
    </xf>
    <xf numFmtId="0" fontId="4" fillId="2" borderId="2" xfId="2" applyNumberFormat="1" applyFont="1" applyFill="1" applyBorder="1" applyAlignment="1">
      <alignment horizontal="left" vertical="center"/>
    </xf>
    <xf numFmtId="0" fontId="4" fillId="2" borderId="3" xfId="4" applyNumberFormat="1" applyFont="1" applyFill="1" applyBorder="1" applyAlignment="1">
      <alignment horizontal="left" vertical="center"/>
    </xf>
    <xf numFmtId="0" fontId="4" fillId="2" borderId="5" xfId="4" applyNumberFormat="1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10" fillId="3" borderId="1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  <xf numFmtId="0" fontId="4" fillId="0" borderId="3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18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18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9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27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231952</xdr:colOff>
      <xdr:row>4</xdr:row>
      <xdr:rowOff>72966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2391" cy="1025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80" zoomScaleNormal="80" workbookViewId="0">
      <selection activeCell="D23" sqref="D23"/>
    </sheetView>
  </sheetViews>
  <sheetFormatPr baseColWidth="10" defaultColWidth="9" defaultRowHeight="17.25" x14ac:dyDescent="0.35"/>
  <cols>
    <col min="1" max="1" width="4.625" customWidth="1"/>
    <col min="2" max="2" width="6.5" customWidth="1"/>
    <col min="3" max="3" width="17.625" hidden="1" customWidth="1"/>
    <col min="4" max="4" width="28.75" style="68" customWidth="1"/>
    <col min="5" max="5" width="6.75" customWidth="1"/>
    <col min="6" max="6" width="13.5" hidden="1" customWidth="1"/>
    <col min="7" max="7" width="10.5" hidden="1" customWidth="1"/>
    <col min="9" max="9" width="18.75" customWidth="1"/>
    <col min="10" max="10" width="8.25" style="68" hidden="1" customWidth="1"/>
    <col min="11" max="11" width="0.125" hidden="1" customWidth="1"/>
    <col min="12" max="12" width="14" hidden="1" customWidth="1"/>
    <col min="13" max="13" width="13.75" customWidth="1"/>
    <col min="14" max="14" width="12.875" customWidth="1"/>
    <col min="15" max="15" width="11.375" customWidth="1"/>
    <col min="16" max="16" width="13" customWidth="1"/>
    <col min="17" max="17" width="14" customWidth="1"/>
    <col min="18" max="18" width="12.25" customWidth="1"/>
    <col min="19" max="19" width="11.625" customWidth="1"/>
    <col min="20" max="20" width="12.125" customWidth="1"/>
    <col min="21" max="21" width="11.375" customWidth="1"/>
    <col min="22" max="22" width="11.75" customWidth="1"/>
    <col min="23" max="23" width="13.25" customWidth="1"/>
    <col min="24" max="24" width="15" customWidth="1"/>
  </cols>
  <sheetData>
    <row r="1" spans="1:24" x14ac:dyDescent="0.35">
      <c r="A1" s="1" t="s">
        <v>0</v>
      </c>
      <c r="B1" s="1"/>
      <c r="C1" s="1"/>
      <c r="D1" s="61"/>
      <c r="E1" s="3"/>
      <c r="F1" s="2"/>
      <c r="G1" s="2"/>
      <c r="H1" s="2"/>
      <c r="I1" s="1"/>
      <c r="J1" s="7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3.25" customHeight="1" x14ac:dyDescent="0.35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4" x14ac:dyDescent="0.3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4" x14ac:dyDescent="0.35">
      <c r="A4" s="4"/>
      <c r="B4" s="4"/>
      <c r="C4" s="4"/>
      <c r="D4" s="62"/>
      <c r="E4" s="5"/>
      <c r="F4" s="4"/>
      <c r="G4" s="4"/>
      <c r="H4" s="4"/>
      <c r="I4" s="4"/>
      <c r="J4" s="62"/>
      <c r="K4" s="4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3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x14ac:dyDescent="0.35">
      <c r="A6" s="124" t="s">
        <v>2</v>
      </c>
      <c r="B6" s="127" t="s">
        <v>3</v>
      </c>
      <c r="C6" s="124" t="s">
        <v>4</v>
      </c>
      <c r="D6" s="124" t="s">
        <v>5</v>
      </c>
      <c r="E6" s="112" t="s">
        <v>6</v>
      </c>
      <c r="F6" s="112" t="s">
        <v>7</v>
      </c>
      <c r="G6" s="112" t="s">
        <v>8</v>
      </c>
      <c r="H6" s="130" t="s">
        <v>9</v>
      </c>
      <c r="I6" s="130"/>
      <c r="J6" s="112" t="s">
        <v>10</v>
      </c>
      <c r="K6" s="112" t="s">
        <v>11</v>
      </c>
      <c r="L6" s="112" t="s">
        <v>12</v>
      </c>
      <c r="M6" s="115" t="s">
        <v>13</v>
      </c>
      <c r="N6" s="116"/>
      <c r="O6" s="116"/>
      <c r="P6" s="117"/>
      <c r="Q6" s="109" t="s">
        <v>14</v>
      </c>
      <c r="R6" s="115" t="s">
        <v>15</v>
      </c>
      <c r="S6" s="120"/>
      <c r="T6" s="120"/>
      <c r="U6" s="120"/>
      <c r="V6" s="120"/>
      <c r="W6" s="112" t="s">
        <v>16</v>
      </c>
      <c r="X6" s="112" t="s">
        <v>17</v>
      </c>
    </row>
    <row r="7" spans="1:24" x14ac:dyDescent="0.35">
      <c r="A7" s="125"/>
      <c r="B7" s="128"/>
      <c r="C7" s="125"/>
      <c r="D7" s="125"/>
      <c r="E7" s="113"/>
      <c r="F7" s="113"/>
      <c r="G7" s="113"/>
      <c r="H7" s="130"/>
      <c r="I7" s="130"/>
      <c r="J7" s="113"/>
      <c r="K7" s="113"/>
      <c r="L7" s="113"/>
      <c r="M7" s="69" t="s">
        <v>18</v>
      </c>
      <c r="N7" s="69" t="s">
        <v>19</v>
      </c>
      <c r="O7" s="70" t="s">
        <v>20</v>
      </c>
      <c r="P7" s="71" t="s">
        <v>21</v>
      </c>
      <c r="Q7" s="110"/>
      <c r="R7" s="69">
        <v>118</v>
      </c>
      <c r="S7" s="69">
        <v>202</v>
      </c>
      <c r="T7" s="69">
        <v>201</v>
      </c>
      <c r="U7" s="71">
        <v>102</v>
      </c>
      <c r="V7" s="71">
        <v>203</v>
      </c>
      <c r="W7" s="113"/>
      <c r="X7" s="113"/>
    </row>
    <row r="8" spans="1:24" x14ac:dyDescent="0.35">
      <c r="A8" s="125"/>
      <c r="B8" s="128"/>
      <c r="C8" s="125"/>
      <c r="D8" s="125"/>
      <c r="E8" s="113"/>
      <c r="F8" s="113"/>
      <c r="G8" s="113"/>
      <c r="H8" s="130"/>
      <c r="I8" s="130"/>
      <c r="J8" s="113"/>
      <c r="K8" s="113"/>
      <c r="L8" s="113"/>
      <c r="M8" s="112" t="s">
        <v>22</v>
      </c>
      <c r="N8" s="112" t="s">
        <v>23</v>
      </c>
      <c r="O8" s="112" t="s">
        <v>24</v>
      </c>
      <c r="P8" s="112" t="s">
        <v>25</v>
      </c>
      <c r="Q8" s="110"/>
      <c r="R8" s="112" t="s">
        <v>26</v>
      </c>
      <c r="S8" s="112" t="s">
        <v>27</v>
      </c>
      <c r="T8" s="112" t="s">
        <v>28</v>
      </c>
      <c r="U8" s="118" t="s">
        <v>29</v>
      </c>
      <c r="V8" s="112" t="s">
        <v>30</v>
      </c>
      <c r="W8" s="113"/>
      <c r="X8" s="113"/>
    </row>
    <row r="9" spans="1:24" x14ac:dyDescent="0.35">
      <c r="A9" s="126"/>
      <c r="B9" s="129"/>
      <c r="C9" s="126"/>
      <c r="D9" s="126"/>
      <c r="E9" s="114"/>
      <c r="F9" s="114"/>
      <c r="G9" s="114"/>
      <c r="H9" s="130"/>
      <c r="I9" s="130"/>
      <c r="J9" s="114"/>
      <c r="K9" s="114"/>
      <c r="L9" s="114"/>
      <c r="M9" s="114"/>
      <c r="N9" s="114"/>
      <c r="O9" s="114"/>
      <c r="P9" s="114"/>
      <c r="Q9" s="111"/>
      <c r="R9" s="114" t="s">
        <v>31</v>
      </c>
      <c r="S9" s="114">
        <v>26</v>
      </c>
      <c r="T9" s="114"/>
      <c r="U9" s="119"/>
      <c r="V9" s="114"/>
      <c r="W9" s="114"/>
      <c r="X9" s="114"/>
    </row>
    <row r="10" spans="1:24" ht="24" x14ac:dyDescent="0.35">
      <c r="A10" s="7">
        <v>1</v>
      </c>
      <c r="B10" s="8">
        <v>11</v>
      </c>
      <c r="C10" s="9" t="s">
        <v>32</v>
      </c>
      <c r="D10" s="63" t="s">
        <v>32</v>
      </c>
      <c r="E10" s="7">
        <v>55272</v>
      </c>
      <c r="F10" s="7">
        <v>990059734</v>
      </c>
      <c r="G10" s="10">
        <v>44270</v>
      </c>
      <c r="H10" s="121" t="s">
        <v>33</v>
      </c>
      <c r="I10" s="122"/>
      <c r="J10" s="33" t="s">
        <v>34</v>
      </c>
      <c r="K10" s="11">
        <v>43613</v>
      </c>
      <c r="L10" s="12">
        <v>990059734</v>
      </c>
      <c r="M10" s="13">
        <v>17500</v>
      </c>
      <c r="N10" s="13">
        <v>0</v>
      </c>
      <c r="O10" s="13">
        <v>250</v>
      </c>
      <c r="P10" s="13">
        <v>12000</v>
      </c>
      <c r="Q10" s="14">
        <f t="shared" ref="Q10:Q11" si="0">ROUND(SUM(M10:P10),2)</f>
        <v>29750</v>
      </c>
      <c r="R10" s="15">
        <f>ROUND(SUM(M10:N10)*15%,2)</f>
        <v>2625</v>
      </c>
      <c r="S10" s="15">
        <f t="shared" ref="S10:S11" si="1">ROUND(SUM(M10+N10)*1.344%,2)</f>
        <v>235.2</v>
      </c>
      <c r="T10" s="15">
        <f t="shared" ref="T10:T11" si="2">ROUND(SUM(M10+N10)*3%,2)</f>
        <v>525</v>
      </c>
      <c r="U10" s="15">
        <v>850</v>
      </c>
      <c r="V10" s="16">
        <v>531</v>
      </c>
      <c r="W10" s="17">
        <f>SUM(R10:V10)</f>
        <v>4766.2</v>
      </c>
      <c r="X10" s="16">
        <f>Q10-W10</f>
        <v>24983.8</v>
      </c>
    </row>
    <row r="11" spans="1:24" x14ac:dyDescent="0.35">
      <c r="A11" s="18"/>
      <c r="B11" s="18"/>
      <c r="C11" s="18"/>
      <c r="D11" s="64"/>
      <c r="E11" s="18"/>
      <c r="F11" s="81"/>
      <c r="G11" s="18"/>
      <c r="H11" s="18"/>
      <c r="I11" s="18"/>
      <c r="J11" s="64"/>
      <c r="K11" s="18"/>
      <c r="L11" s="18"/>
      <c r="M11" s="19">
        <v>17500</v>
      </c>
      <c r="N11" s="19">
        <v>0</v>
      </c>
      <c r="O11" s="19">
        <v>250</v>
      </c>
      <c r="P11" s="19">
        <v>12000</v>
      </c>
      <c r="Q11" s="20">
        <f t="shared" si="0"/>
        <v>29750</v>
      </c>
      <c r="R11" s="21">
        <f>ROUND(SUM(M11:N11)*15%,2)</f>
        <v>2625</v>
      </c>
      <c r="S11" s="21">
        <f t="shared" si="1"/>
        <v>235.2</v>
      </c>
      <c r="T11" s="21">
        <f t="shared" si="2"/>
        <v>525</v>
      </c>
      <c r="U11" s="21">
        <v>850</v>
      </c>
      <c r="V11" s="14">
        <v>531</v>
      </c>
      <c r="W11" s="22">
        <f t="shared" ref="W11" si="3">SUM(R11:V11)</f>
        <v>4766.2</v>
      </c>
      <c r="X11" s="20">
        <f>Q11-W11</f>
        <v>24983.8</v>
      </c>
    </row>
    <row r="12" spans="1:24" x14ac:dyDescent="0.35">
      <c r="A12" s="18"/>
      <c r="B12" s="18"/>
      <c r="C12" s="18"/>
      <c r="D12" s="64"/>
      <c r="E12" s="23"/>
      <c r="F12" s="18"/>
      <c r="G12" s="18"/>
      <c r="H12" s="18"/>
      <c r="I12" s="18"/>
      <c r="J12" s="64"/>
      <c r="K12" s="18"/>
      <c r="L12" s="18"/>
      <c r="M12" s="24"/>
      <c r="N12" s="24"/>
      <c r="O12" s="24"/>
      <c r="P12" s="24"/>
      <c r="Q12" s="24"/>
      <c r="R12" s="25"/>
      <c r="S12" s="25"/>
      <c r="T12" s="25"/>
      <c r="U12" s="25"/>
      <c r="V12" s="24"/>
      <c r="W12" s="26"/>
      <c r="X12" s="24"/>
    </row>
    <row r="13" spans="1:24" x14ac:dyDescent="0.35">
      <c r="A13" s="18"/>
      <c r="B13" s="18"/>
      <c r="C13" s="18"/>
      <c r="D13" s="64"/>
      <c r="E13" s="18"/>
      <c r="F13" s="18"/>
      <c r="G13" s="18"/>
      <c r="H13" s="18"/>
      <c r="I13" s="18"/>
      <c r="J13" s="64"/>
      <c r="K13" s="18"/>
      <c r="L13" s="18"/>
      <c r="M13" s="24"/>
      <c r="N13" s="24"/>
      <c r="O13" s="24"/>
      <c r="P13" s="24"/>
      <c r="Q13" s="24"/>
      <c r="R13" s="25"/>
      <c r="S13" s="25"/>
      <c r="T13" s="25"/>
      <c r="U13" s="25"/>
      <c r="V13" s="24"/>
      <c r="W13" s="26"/>
      <c r="X13" s="24"/>
    </row>
    <row r="14" spans="1:24" x14ac:dyDescent="0.35">
      <c r="A14" s="123" t="s">
        <v>35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spans="1:24" x14ac:dyDescent="0.35">
      <c r="A15" s="124" t="s">
        <v>2</v>
      </c>
      <c r="B15" s="127" t="s">
        <v>3</v>
      </c>
      <c r="C15" s="124" t="s">
        <v>4</v>
      </c>
      <c r="D15" s="124" t="s">
        <v>5</v>
      </c>
      <c r="E15" s="112" t="s">
        <v>6</v>
      </c>
      <c r="F15" s="112" t="s">
        <v>7</v>
      </c>
      <c r="G15" s="112" t="s">
        <v>8</v>
      </c>
      <c r="H15" s="130" t="s">
        <v>9</v>
      </c>
      <c r="I15" s="130"/>
      <c r="J15" s="112" t="s">
        <v>10</v>
      </c>
      <c r="K15" s="112" t="s">
        <v>11</v>
      </c>
      <c r="L15" s="112" t="s">
        <v>12</v>
      </c>
      <c r="M15" s="115" t="s">
        <v>13</v>
      </c>
      <c r="N15" s="116"/>
      <c r="O15" s="116"/>
      <c r="P15" s="117"/>
      <c r="Q15" s="109" t="s">
        <v>14</v>
      </c>
      <c r="R15" s="115" t="s">
        <v>15</v>
      </c>
      <c r="S15" s="120"/>
      <c r="T15" s="120"/>
      <c r="U15" s="120"/>
      <c r="V15" s="120"/>
      <c r="W15" s="112" t="s">
        <v>16</v>
      </c>
      <c r="X15" s="109" t="s">
        <v>17</v>
      </c>
    </row>
    <row r="16" spans="1:24" x14ac:dyDescent="0.35">
      <c r="A16" s="125"/>
      <c r="B16" s="128"/>
      <c r="C16" s="125"/>
      <c r="D16" s="125"/>
      <c r="E16" s="113"/>
      <c r="F16" s="113"/>
      <c r="G16" s="113"/>
      <c r="H16" s="130"/>
      <c r="I16" s="130"/>
      <c r="J16" s="113"/>
      <c r="K16" s="113"/>
      <c r="L16" s="113"/>
      <c r="M16" s="69" t="s">
        <v>36</v>
      </c>
      <c r="N16" s="69" t="s">
        <v>37</v>
      </c>
      <c r="O16" s="70" t="s">
        <v>38</v>
      </c>
      <c r="P16" s="71" t="s">
        <v>21</v>
      </c>
      <c r="Q16" s="110"/>
      <c r="R16" s="69">
        <v>118</v>
      </c>
      <c r="S16" s="69">
        <v>202</v>
      </c>
      <c r="T16" s="69">
        <v>201</v>
      </c>
      <c r="U16" s="71">
        <v>102</v>
      </c>
      <c r="V16" s="71">
        <v>203</v>
      </c>
      <c r="W16" s="113"/>
      <c r="X16" s="110"/>
    </row>
    <row r="17" spans="1:24" ht="28.5" x14ac:dyDescent="0.35">
      <c r="A17" s="125"/>
      <c r="B17" s="128"/>
      <c r="C17" s="125"/>
      <c r="D17" s="125"/>
      <c r="E17" s="113"/>
      <c r="F17" s="113"/>
      <c r="G17" s="113"/>
      <c r="H17" s="130"/>
      <c r="I17" s="130"/>
      <c r="J17" s="113"/>
      <c r="K17" s="113"/>
      <c r="L17" s="113"/>
      <c r="M17" s="112" t="s">
        <v>22</v>
      </c>
      <c r="N17" s="112" t="s">
        <v>23</v>
      </c>
      <c r="O17" s="72" t="s">
        <v>24</v>
      </c>
      <c r="P17" s="112" t="s">
        <v>25</v>
      </c>
      <c r="Q17" s="110"/>
      <c r="R17" s="112" t="s">
        <v>26</v>
      </c>
      <c r="S17" s="112" t="s">
        <v>27</v>
      </c>
      <c r="T17" s="112" t="s">
        <v>28</v>
      </c>
      <c r="U17" s="118" t="s">
        <v>39</v>
      </c>
      <c r="V17" s="112" t="s">
        <v>30</v>
      </c>
      <c r="W17" s="113"/>
      <c r="X17" s="110"/>
    </row>
    <row r="18" spans="1:24" x14ac:dyDescent="0.35">
      <c r="A18" s="126"/>
      <c r="B18" s="129"/>
      <c r="C18" s="126"/>
      <c r="D18" s="126"/>
      <c r="E18" s="114"/>
      <c r="F18" s="114"/>
      <c r="G18" s="114"/>
      <c r="H18" s="130"/>
      <c r="I18" s="130"/>
      <c r="J18" s="114"/>
      <c r="K18" s="114"/>
      <c r="L18" s="114"/>
      <c r="M18" s="114"/>
      <c r="N18" s="114"/>
      <c r="O18" s="73">
        <v>27</v>
      </c>
      <c r="P18" s="114"/>
      <c r="Q18" s="111"/>
      <c r="R18" s="114" t="s">
        <v>31</v>
      </c>
      <c r="S18" s="114">
        <v>26</v>
      </c>
      <c r="T18" s="114"/>
      <c r="U18" s="119"/>
      <c r="V18" s="114"/>
      <c r="W18" s="114"/>
      <c r="X18" s="111"/>
    </row>
    <row r="19" spans="1:24" ht="24" x14ac:dyDescent="0.35">
      <c r="A19" s="7">
        <v>1</v>
      </c>
      <c r="B19" s="80" t="s">
        <v>40</v>
      </c>
      <c r="C19" s="27" t="s">
        <v>41</v>
      </c>
      <c r="D19" s="38" t="s">
        <v>42</v>
      </c>
      <c r="E19" s="28">
        <v>351670</v>
      </c>
      <c r="F19" s="8">
        <v>9901161507</v>
      </c>
      <c r="G19" s="29">
        <v>43850</v>
      </c>
      <c r="H19" s="107" t="s">
        <v>43</v>
      </c>
      <c r="I19" s="108"/>
      <c r="J19" s="75" t="s">
        <v>44</v>
      </c>
      <c r="K19" s="30">
        <v>43850</v>
      </c>
      <c r="L19" s="12">
        <v>9901161507</v>
      </c>
      <c r="M19" s="31">
        <f>ROUND(13500,2)</f>
        <v>13500</v>
      </c>
      <c r="N19" s="31">
        <f>ROUND(375,2)</f>
        <v>375</v>
      </c>
      <c r="O19" s="31">
        <f>ROUND(250,2)</f>
        <v>250</v>
      </c>
      <c r="P19" s="31">
        <v>0</v>
      </c>
      <c r="Q19" s="14">
        <f>ROUND(SUM(M19:P19),2)</f>
        <v>14125</v>
      </c>
      <c r="R19" s="94">
        <f>ROUND(SUM(M19:N19)*15%,2)</f>
        <v>2081.25</v>
      </c>
      <c r="S19" s="94">
        <f>ROUND(SUM(M19+N19)*1.344%,2)</f>
        <v>186.48</v>
      </c>
      <c r="T19" s="94">
        <f>ROUND(SUM(M19+N19)*3%,2)</f>
        <v>416.25</v>
      </c>
      <c r="U19" s="94">
        <v>0</v>
      </c>
      <c r="V19" s="16">
        <v>381.38</v>
      </c>
      <c r="W19" s="17">
        <f t="shared" ref="W19:W26" si="4">SUM(R19:V19)</f>
        <v>3065.36</v>
      </c>
      <c r="X19" s="14">
        <f>Q19-W19</f>
        <v>11059.64</v>
      </c>
    </row>
    <row r="20" spans="1:24" ht="24" x14ac:dyDescent="0.35">
      <c r="A20" s="7">
        <v>2</v>
      </c>
      <c r="B20" s="80" t="s">
        <v>40</v>
      </c>
      <c r="C20" s="27" t="s">
        <v>45</v>
      </c>
      <c r="D20" s="38" t="s">
        <v>46</v>
      </c>
      <c r="E20" s="8">
        <v>351678</v>
      </c>
      <c r="F20" s="8">
        <v>990054468</v>
      </c>
      <c r="G20" s="29">
        <v>43850</v>
      </c>
      <c r="H20" s="107" t="s">
        <v>47</v>
      </c>
      <c r="I20" s="108"/>
      <c r="J20" s="76" t="s">
        <v>48</v>
      </c>
      <c r="K20" s="30">
        <v>43850</v>
      </c>
      <c r="L20" s="12">
        <v>990054468</v>
      </c>
      <c r="M20" s="31">
        <f>ROUND(12000,2)</f>
        <v>12000</v>
      </c>
      <c r="N20" s="31">
        <f>ROUND(375,2)</f>
        <v>375</v>
      </c>
      <c r="O20" s="31">
        <f>ROUND(250,2)</f>
        <v>250</v>
      </c>
      <c r="P20" s="31">
        <v>0</v>
      </c>
      <c r="Q20" s="14">
        <f>ROUND(SUM(M20:P20),2)</f>
        <v>12625</v>
      </c>
      <c r="R20" s="94">
        <f>ROUND(SUM(M20:N20)*15%,2)</f>
        <v>1856.25</v>
      </c>
      <c r="S20" s="94">
        <f>ROUND(SUM(M20+N20)*1.344%,2)</f>
        <v>166.32</v>
      </c>
      <c r="T20" s="94">
        <f>ROUND(SUM(M20+N20)*3%,2)</f>
        <v>371.25</v>
      </c>
      <c r="U20" s="94">
        <v>0</v>
      </c>
      <c r="V20" s="16">
        <v>319.88</v>
      </c>
      <c r="W20" s="17">
        <f t="shared" si="4"/>
        <v>2713.7</v>
      </c>
      <c r="X20" s="14">
        <f t="shared" ref="X20:X28" si="5">Q20-W20</f>
        <v>9911.2999999999993</v>
      </c>
    </row>
    <row r="21" spans="1:24" ht="24" x14ac:dyDescent="0.35">
      <c r="A21" s="7">
        <v>3</v>
      </c>
      <c r="B21" s="80" t="s">
        <v>40</v>
      </c>
      <c r="C21" s="9" t="s">
        <v>45</v>
      </c>
      <c r="D21" s="38" t="s">
        <v>49</v>
      </c>
      <c r="E21" s="8">
        <v>356292</v>
      </c>
      <c r="F21" s="7">
        <v>9901421001</v>
      </c>
      <c r="G21" s="11">
        <v>43787</v>
      </c>
      <c r="H21" s="106" t="s">
        <v>50</v>
      </c>
      <c r="I21" s="106"/>
      <c r="J21" s="33" t="s">
        <v>51</v>
      </c>
      <c r="K21" s="11">
        <v>43787</v>
      </c>
      <c r="L21" s="12">
        <v>9901421001</v>
      </c>
      <c r="M21" s="34">
        <v>12000</v>
      </c>
      <c r="N21" s="31">
        <v>375</v>
      </c>
      <c r="O21" s="34">
        <v>250</v>
      </c>
      <c r="P21" s="34">
        <v>0</v>
      </c>
      <c r="Q21" s="14">
        <f t="shared" ref="Q21:Q26" si="6">ROUND(SUM(M21:P21),2)</f>
        <v>12625</v>
      </c>
      <c r="R21" s="35">
        <f t="shared" ref="R21:R25" si="7">ROUND(SUM(M21:N21)*15%,2)</f>
        <v>1856.25</v>
      </c>
      <c r="S21" s="35">
        <f t="shared" ref="S21:S25" si="8">ROUND(SUM(M21+N21)*1.344%,2)</f>
        <v>166.32</v>
      </c>
      <c r="T21" s="35">
        <f t="shared" ref="T21:T27" si="9">ROUND(SUM(M21+N21)*3%,2)</f>
        <v>371.25</v>
      </c>
      <c r="U21" s="35">
        <v>0</v>
      </c>
      <c r="V21" s="36">
        <v>319.88</v>
      </c>
      <c r="W21" s="37">
        <f t="shared" si="4"/>
        <v>2713.7</v>
      </c>
      <c r="X21" s="14">
        <f t="shared" si="5"/>
        <v>9911.2999999999993</v>
      </c>
    </row>
    <row r="22" spans="1:24" ht="24" x14ac:dyDescent="0.35">
      <c r="A22" s="7">
        <v>4</v>
      </c>
      <c r="B22" s="80" t="s">
        <v>40</v>
      </c>
      <c r="C22" s="9" t="s">
        <v>52</v>
      </c>
      <c r="D22" s="38" t="s">
        <v>53</v>
      </c>
      <c r="E22" s="8">
        <v>352693</v>
      </c>
      <c r="F22" s="7">
        <v>9901377038</v>
      </c>
      <c r="G22" s="11">
        <v>44362</v>
      </c>
      <c r="H22" s="104" t="s">
        <v>54</v>
      </c>
      <c r="I22" s="105"/>
      <c r="J22" s="33"/>
      <c r="K22" s="11"/>
      <c r="L22" s="12">
        <v>9901377038</v>
      </c>
      <c r="M22" s="34">
        <v>12000</v>
      </c>
      <c r="N22" s="31">
        <v>0</v>
      </c>
      <c r="O22" s="34">
        <v>250</v>
      </c>
      <c r="P22" s="34">
        <v>0</v>
      </c>
      <c r="Q22" s="14">
        <f t="shared" si="6"/>
        <v>12250</v>
      </c>
      <c r="R22" s="35">
        <f t="shared" si="7"/>
        <v>1800</v>
      </c>
      <c r="S22" s="35">
        <f t="shared" si="8"/>
        <v>161.28</v>
      </c>
      <c r="T22" s="35">
        <f t="shared" si="9"/>
        <v>360</v>
      </c>
      <c r="U22" s="35">
        <v>0</v>
      </c>
      <c r="V22" s="36">
        <v>336.38</v>
      </c>
      <c r="W22" s="37">
        <f t="shared" si="4"/>
        <v>2657.66</v>
      </c>
      <c r="X22" s="14">
        <f t="shared" si="5"/>
        <v>9592.34</v>
      </c>
    </row>
    <row r="23" spans="1:24" x14ac:dyDescent="0.35">
      <c r="A23" s="7">
        <v>5</v>
      </c>
      <c r="B23" s="80" t="s">
        <v>40</v>
      </c>
      <c r="C23" s="9" t="s">
        <v>52</v>
      </c>
      <c r="D23" s="38" t="s">
        <v>55</v>
      </c>
      <c r="E23" s="8">
        <v>401225</v>
      </c>
      <c r="F23" s="7">
        <v>990078386</v>
      </c>
      <c r="G23" s="11">
        <v>44362</v>
      </c>
      <c r="H23" s="104" t="s">
        <v>56</v>
      </c>
      <c r="I23" s="105"/>
      <c r="J23" s="33"/>
      <c r="K23" s="11"/>
      <c r="L23" s="12">
        <v>990078386</v>
      </c>
      <c r="M23" s="34">
        <v>12000</v>
      </c>
      <c r="N23" s="31">
        <v>375</v>
      </c>
      <c r="O23" s="34">
        <v>250</v>
      </c>
      <c r="P23" s="34">
        <v>0</v>
      </c>
      <c r="Q23" s="14">
        <f t="shared" si="6"/>
        <v>12625</v>
      </c>
      <c r="R23" s="35">
        <f t="shared" si="7"/>
        <v>1856.25</v>
      </c>
      <c r="S23" s="35">
        <f t="shared" si="8"/>
        <v>166.32</v>
      </c>
      <c r="T23" s="35">
        <f t="shared" si="9"/>
        <v>371.25</v>
      </c>
      <c r="U23" s="95">
        <v>259.42</v>
      </c>
      <c r="V23" s="36">
        <v>355.38</v>
      </c>
      <c r="W23" s="37">
        <f t="shared" si="4"/>
        <v>3008.62</v>
      </c>
      <c r="X23" s="14">
        <f t="shared" si="5"/>
        <v>9616.380000000001</v>
      </c>
    </row>
    <row r="24" spans="1:24" ht="24" x14ac:dyDescent="0.35">
      <c r="A24" s="7">
        <v>6</v>
      </c>
      <c r="B24" s="80" t="s">
        <v>40</v>
      </c>
      <c r="C24" s="9" t="s">
        <v>52</v>
      </c>
      <c r="D24" s="38" t="s">
        <v>57</v>
      </c>
      <c r="E24" s="8">
        <v>351673</v>
      </c>
      <c r="F24" s="7">
        <v>9901524550</v>
      </c>
      <c r="G24" s="11">
        <v>44378</v>
      </c>
      <c r="H24" s="104" t="s">
        <v>58</v>
      </c>
      <c r="I24" s="105"/>
      <c r="J24" s="33"/>
      <c r="K24" s="11"/>
      <c r="L24" s="12">
        <v>9901524550</v>
      </c>
      <c r="M24" s="34">
        <v>12000</v>
      </c>
      <c r="N24" s="31">
        <v>375</v>
      </c>
      <c r="O24" s="34">
        <v>250</v>
      </c>
      <c r="P24" s="34">
        <v>0</v>
      </c>
      <c r="Q24" s="14">
        <f t="shared" si="6"/>
        <v>12625</v>
      </c>
      <c r="R24" s="35">
        <f t="shared" si="7"/>
        <v>1856.25</v>
      </c>
      <c r="S24" s="35">
        <f t="shared" si="8"/>
        <v>166.32</v>
      </c>
      <c r="T24" s="35">
        <f t="shared" si="9"/>
        <v>371.25</v>
      </c>
      <c r="U24" s="35">
        <v>0</v>
      </c>
      <c r="V24" s="36">
        <v>359.88</v>
      </c>
      <c r="W24" s="37">
        <f t="shared" si="4"/>
        <v>2753.7</v>
      </c>
      <c r="X24" s="14">
        <f t="shared" si="5"/>
        <v>9871.2999999999993</v>
      </c>
    </row>
    <row r="25" spans="1:24" ht="33" customHeight="1" x14ac:dyDescent="0.35">
      <c r="A25" s="7">
        <v>7</v>
      </c>
      <c r="B25" s="80" t="s">
        <v>40</v>
      </c>
      <c r="C25" s="9" t="s">
        <v>52</v>
      </c>
      <c r="D25" s="38" t="s">
        <v>59</v>
      </c>
      <c r="E25" s="8">
        <v>351672</v>
      </c>
      <c r="F25" s="7">
        <v>9901532095</v>
      </c>
      <c r="G25" s="11">
        <v>44440</v>
      </c>
      <c r="H25" s="104" t="s">
        <v>60</v>
      </c>
      <c r="I25" s="105"/>
      <c r="J25" s="33"/>
      <c r="K25" s="11"/>
      <c r="L25" s="12"/>
      <c r="M25" s="34">
        <v>12000</v>
      </c>
      <c r="N25" s="31">
        <v>375</v>
      </c>
      <c r="O25" s="34">
        <v>250</v>
      </c>
      <c r="P25" s="34">
        <v>0</v>
      </c>
      <c r="Q25" s="14">
        <f t="shared" si="6"/>
        <v>12625</v>
      </c>
      <c r="R25" s="35">
        <f t="shared" si="7"/>
        <v>1856.25</v>
      </c>
      <c r="S25" s="35">
        <f t="shared" si="8"/>
        <v>166.32</v>
      </c>
      <c r="T25" s="35">
        <f t="shared" si="9"/>
        <v>371.25</v>
      </c>
      <c r="U25" s="35">
        <v>0</v>
      </c>
      <c r="V25" s="36">
        <v>374.82</v>
      </c>
      <c r="W25" s="37">
        <f t="shared" si="4"/>
        <v>2768.64</v>
      </c>
      <c r="X25" s="14">
        <f t="shared" si="5"/>
        <v>9856.36</v>
      </c>
    </row>
    <row r="26" spans="1:24" ht="18.75" customHeight="1" x14ac:dyDescent="0.35">
      <c r="A26" s="7">
        <v>8</v>
      </c>
      <c r="B26" s="80" t="s">
        <v>40</v>
      </c>
      <c r="C26" s="39" t="s">
        <v>61</v>
      </c>
      <c r="D26" s="65" t="s">
        <v>62</v>
      </c>
      <c r="E26" s="8">
        <v>308378</v>
      </c>
      <c r="F26" s="7">
        <v>9901393118</v>
      </c>
      <c r="G26" s="11">
        <v>44218</v>
      </c>
      <c r="H26" s="106" t="s">
        <v>63</v>
      </c>
      <c r="I26" s="106"/>
      <c r="J26" s="33" t="s">
        <v>51</v>
      </c>
      <c r="K26" s="11">
        <v>43787</v>
      </c>
      <c r="L26" s="12">
        <v>9901393118</v>
      </c>
      <c r="M26" s="40">
        <v>10000</v>
      </c>
      <c r="N26" s="40">
        <v>375</v>
      </c>
      <c r="O26" s="40">
        <v>250</v>
      </c>
      <c r="P26" s="40">
        <v>8000</v>
      </c>
      <c r="Q26" s="14">
        <f t="shared" si="6"/>
        <v>18625</v>
      </c>
      <c r="R26" s="35">
        <v>1556.25</v>
      </c>
      <c r="S26" s="35">
        <f t="shared" ref="S26:S27" si="10">ROUND(SUM(M26+N26)*1.344%,2)</f>
        <v>139.44</v>
      </c>
      <c r="T26" s="35">
        <f t="shared" si="9"/>
        <v>311.25</v>
      </c>
      <c r="U26" s="35">
        <v>0</v>
      </c>
      <c r="V26" s="36">
        <v>237.88</v>
      </c>
      <c r="W26" s="37">
        <f t="shared" si="4"/>
        <v>2244.8200000000002</v>
      </c>
      <c r="X26" s="14">
        <f t="shared" si="5"/>
        <v>16380.18</v>
      </c>
    </row>
    <row r="27" spans="1:24" x14ac:dyDescent="0.35">
      <c r="A27" s="7">
        <v>9</v>
      </c>
      <c r="B27" s="80" t="s">
        <v>40</v>
      </c>
      <c r="C27" s="39" t="s">
        <v>61</v>
      </c>
      <c r="D27" s="65" t="s">
        <v>64</v>
      </c>
      <c r="E27" s="8">
        <v>308379</v>
      </c>
      <c r="F27" s="7">
        <v>9901532890</v>
      </c>
      <c r="G27" s="11">
        <v>44449</v>
      </c>
      <c r="H27" s="9" t="s">
        <v>65</v>
      </c>
      <c r="I27" s="9"/>
      <c r="J27" s="41"/>
      <c r="K27" s="42"/>
      <c r="L27" s="12"/>
      <c r="M27" s="40">
        <v>10000</v>
      </c>
      <c r="N27" s="40">
        <v>375</v>
      </c>
      <c r="O27" s="40">
        <v>250</v>
      </c>
      <c r="P27" s="40">
        <v>0</v>
      </c>
      <c r="Q27" s="14">
        <f>M27+N27+O27</f>
        <v>10625</v>
      </c>
      <c r="R27" s="35">
        <f>ROUND(SUM(M27+N27)*15%,2)</f>
        <v>1556.25</v>
      </c>
      <c r="S27" s="35">
        <f t="shared" si="10"/>
        <v>139.44</v>
      </c>
      <c r="T27" s="35">
        <f t="shared" si="9"/>
        <v>311.25</v>
      </c>
      <c r="U27" s="35">
        <v>0</v>
      </c>
      <c r="V27" s="36">
        <v>276.42</v>
      </c>
      <c r="W27" s="37">
        <f>R27+S27+T27+U27+V27</f>
        <v>2283.36</v>
      </c>
      <c r="X27" s="14">
        <f t="shared" si="5"/>
        <v>8341.64</v>
      </c>
    </row>
    <row r="28" spans="1:24" ht="24" x14ac:dyDescent="0.35">
      <c r="A28" s="8">
        <v>10</v>
      </c>
      <c r="B28" s="80" t="s">
        <v>40</v>
      </c>
      <c r="C28" s="27" t="s">
        <v>66</v>
      </c>
      <c r="D28" s="38" t="s">
        <v>67</v>
      </c>
      <c r="E28" s="8">
        <v>351674</v>
      </c>
      <c r="F28" s="8">
        <v>9901533734</v>
      </c>
      <c r="G28" s="29">
        <v>44470</v>
      </c>
      <c r="H28" s="107" t="s">
        <v>68</v>
      </c>
      <c r="I28" s="108"/>
      <c r="J28" s="75" t="s">
        <v>44</v>
      </c>
      <c r="K28" s="30">
        <v>43850</v>
      </c>
      <c r="L28" s="12">
        <v>9901161507</v>
      </c>
      <c r="M28" s="31">
        <v>11300</v>
      </c>
      <c r="N28" s="31">
        <f>ROUND(375,2)</f>
        <v>375</v>
      </c>
      <c r="O28" s="31">
        <f>ROUND(250,2)</f>
        <v>250</v>
      </c>
      <c r="P28" s="31">
        <v>0</v>
      </c>
      <c r="Q28" s="14">
        <f>ROUND(SUM(M28:P28),2)</f>
        <v>11925</v>
      </c>
      <c r="R28" s="32">
        <f>ROUND(SUM(M28:N28)*15%,2)</f>
        <v>1751.25</v>
      </c>
      <c r="S28" s="15">
        <f>ROUND(SUM(M28+N28)*1.344%,2)</f>
        <v>156.91</v>
      </c>
      <c r="T28" s="15">
        <f>ROUND(SUM(M28+N28)*3%,2)</f>
        <v>350.25</v>
      </c>
      <c r="U28" s="15">
        <v>0</v>
      </c>
      <c r="V28" s="16">
        <v>367.2</v>
      </c>
      <c r="W28" s="17">
        <f>R28+S28+T28+U28+V28</f>
        <v>2625.6099999999997</v>
      </c>
      <c r="X28" s="14">
        <f t="shared" si="5"/>
        <v>9299.39</v>
      </c>
    </row>
    <row r="29" spans="1:24" x14ac:dyDescent="0.35">
      <c r="A29" s="8">
        <v>11</v>
      </c>
      <c r="B29" s="80" t="s">
        <v>40</v>
      </c>
      <c r="C29" s="27" t="s">
        <v>69</v>
      </c>
      <c r="D29" s="38" t="s">
        <v>70</v>
      </c>
      <c r="E29" s="8">
        <v>351677</v>
      </c>
      <c r="F29" s="8">
        <v>9901273845</v>
      </c>
      <c r="G29" s="43">
        <v>44635</v>
      </c>
      <c r="H29" s="98" t="s">
        <v>71</v>
      </c>
      <c r="I29" s="98"/>
      <c r="J29" s="77"/>
      <c r="K29" s="44"/>
      <c r="L29" s="12"/>
      <c r="M29" s="31">
        <v>12000</v>
      </c>
      <c r="N29" s="31">
        <v>375</v>
      </c>
      <c r="O29" s="31">
        <v>250</v>
      </c>
      <c r="P29" s="31">
        <v>0</v>
      </c>
      <c r="Q29" s="14">
        <f>SUM(M29:P29)</f>
        <v>12625</v>
      </c>
      <c r="R29" s="32">
        <f>ROUND(SUM(M29:N29)*15%,2)</f>
        <v>1856.25</v>
      </c>
      <c r="S29" s="15">
        <f>ROUND(SUM(M29+N29)*1.344%,2)</f>
        <v>166.32</v>
      </c>
      <c r="T29" s="15">
        <f>ROUND(SUM(M29+N29)*3%,2)</f>
        <v>371.25</v>
      </c>
      <c r="U29" s="15">
        <v>0</v>
      </c>
      <c r="V29" s="16">
        <v>301.35000000000002</v>
      </c>
      <c r="W29" s="17">
        <f>SUM(R29:V29)</f>
        <v>2695.1699999999996</v>
      </c>
      <c r="X29" s="14">
        <f>Q29-W29</f>
        <v>9929.83</v>
      </c>
    </row>
    <row r="30" spans="1:24" x14ac:dyDescent="0.35">
      <c r="A30" s="45"/>
      <c r="B30" s="46"/>
      <c r="C30" s="46"/>
      <c r="D30" s="66"/>
      <c r="E30" s="5"/>
      <c r="F30" s="46"/>
      <c r="G30" s="46"/>
      <c r="H30" s="47"/>
      <c r="I30" s="46"/>
      <c r="J30" s="99" t="s">
        <v>72</v>
      </c>
      <c r="K30" s="100"/>
      <c r="L30" s="48"/>
      <c r="M30" s="49">
        <f t="shared" ref="M30:X30" si="11">SUM(M19:M29)</f>
        <v>128800</v>
      </c>
      <c r="N30" s="49">
        <f t="shared" si="11"/>
        <v>3750</v>
      </c>
      <c r="O30" s="49">
        <f t="shared" si="11"/>
        <v>2750</v>
      </c>
      <c r="P30" s="49">
        <f t="shared" si="11"/>
        <v>8000</v>
      </c>
      <c r="Q30" s="50">
        <f t="shared" si="11"/>
        <v>143300</v>
      </c>
      <c r="R30" s="49">
        <f t="shared" si="11"/>
        <v>19882.5</v>
      </c>
      <c r="S30" s="49">
        <f t="shared" si="11"/>
        <v>1781.4699999999998</v>
      </c>
      <c r="T30" s="49">
        <f t="shared" si="11"/>
        <v>3976.5</v>
      </c>
      <c r="U30" s="49">
        <f t="shared" si="11"/>
        <v>259.42</v>
      </c>
      <c r="V30" s="49">
        <f t="shared" si="11"/>
        <v>3630.4500000000003</v>
      </c>
      <c r="W30" s="49">
        <f t="shared" si="11"/>
        <v>29530.339999999997</v>
      </c>
      <c r="X30" s="50">
        <f t="shared" si="11"/>
        <v>113769.66000000002</v>
      </c>
    </row>
    <row r="31" spans="1:24" x14ac:dyDescent="0.35">
      <c r="A31" s="51"/>
      <c r="B31" s="1"/>
      <c r="C31" s="1"/>
      <c r="D31" s="61"/>
      <c r="E31" s="3"/>
      <c r="F31" s="2"/>
      <c r="G31" s="58"/>
      <c r="H31" s="79"/>
      <c r="I31" s="45"/>
      <c r="J31" s="74"/>
      <c r="K31" s="1"/>
      <c r="L31" s="1"/>
      <c r="M31" s="52"/>
      <c r="N31" s="52"/>
      <c r="O31" s="1"/>
      <c r="P31" s="52"/>
      <c r="Q31" s="1"/>
      <c r="R31" s="1"/>
      <c r="S31" s="1"/>
      <c r="T31" s="53"/>
      <c r="U31" s="53"/>
      <c r="V31" s="1"/>
      <c r="W31" s="1"/>
      <c r="X31" s="1"/>
    </row>
    <row r="32" spans="1:24" x14ac:dyDescent="0.35">
      <c r="A32" s="54"/>
      <c r="B32" s="1"/>
      <c r="C32" s="1"/>
      <c r="D32" s="61"/>
      <c r="E32" s="3"/>
      <c r="F32" s="2"/>
      <c r="G32" s="2"/>
      <c r="H32" s="2"/>
      <c r="I32" s="12"/>
      <c r="J32" s="74"/>
      <c r="K32" s="1"/>
      <c r="L32" s="1"/>
      <c r="M32" s="1"/>
      <c r="N32" s="53"/>
      <c r="O32" s="1"/>
      <c r="P32" s="1"/>
      <c r="Q32" s="1"/>
      <c r="R32" s="1"/>
      <c r="S32" s="55" t="s">
        <v>73</v>
      </c>
      <c r="T32" s="55"/>
      <c r="U32" s="55"/>
      <c r="V32" s="55"/>
      <c r="W32" s="56"/>
      <c r="X32" s="56">
        <f>X30+X11</f>
        <v>138753.46000000002</v>
      </c>
    </row>
    <row r="33" spans="1:24" x14ac:dyDescent="0.35">
      <c r="A33" s="1"/>
      <c r="B33" s="1"/>
      <c r="C33" s="1"/>
      <c r="D33" s="67"/>
      <c r="E33" s="3"/>
      <c r="F33" s="2"/>
      <c r="G33" s="2"/>
      <c r="H33" s="2"/>
      <c r="I33" s="1"/>
      <c r="J33" s="7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52"/>
      <c r="W33" s="1"/>
      <c r="X33" s="1"/>
    </row>
    <row r="34" spans="1:24" x14ac:dyDescent="0.35">
      <c r="A34" s="1"/>
      <c r="B34" s="1"/>
      <c r="C34" s="1"/>
      <c r="D34" s="61"/>
      <c r="E34" s="3"/>
      <c r="F34" s="2"/>
      <c r="G34" s="2"/>
      <c r="H34" s="2"/>
      <c r="I34" s="1"/>
      <c r="J34" s="7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35">
      <c r="A35" s="1"/>
      <c r="B35" s="1"/>
      <c r="C35" s="1"/>
      <c r="D35" s="61"/>
      <c r="E35" s="3"/>
      <c r="F35" s="2"/>
      <c r="G35" s="2"/>
      <c r="H35" s="2"/>
      <c r="I35" s="1"/>
      <c r="J35" s="74"/>
      <c r="K35" s="1"/>
      <c r="L35" s="1"/>
      <c r="M35" s="52"/>
      <c r="N35" s="57"/>
      <c r="O35" s="52"/>
      <c r="P35" s="52"/>
      <c r="Q35" s="52"/>
      <c r="R35" s="52"/>
      <c r="S35" s="52"/>
      <c r="T35" s="52"/>
      <c r="U35" s="52"/>
      <c r="V35" s="52"/>
      <c r="W35" s="52"/>
      <c r="X35" s="1"/>
    </row>
    <row r="36" spans="1:24" x14ac:dyDescent="0.35">
      <c r="A36" s="1"/>
      <c r="B36" s="1"/>
      <c r="C36" s="1"/>
      <c r="D36" s="61"/>
      <c r="E36" s="3"/>
      <c r="F36" s="2"/>
      <c r="G36" s="2"/>
      <c r="H36" s="2"/>
      <c r="I36" s="1"/>
      <c r="J36" s="74"/>
      <c r="K36" s="1"/>
      <c r="L36" s="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x14ac:dyDescent="0.35">
      <c r="A37" s="1"/>
      <c r="B37" s="1"/>
      <c r="C37" s="1"/>
      <c r="D37" s="61"/>
      <c r="E37" s="3"/>
      <c r="F37" s="2"/>
      <c r="G37" s="2"/>
      <c r="H37" s="2"/>
      <c r="I37" s="1"/>
      <c r="J37" s="74"/>
      <c r="K37" s="1"/>
      <c r="L37" s="1"/>
      <c r="M37" s="1"/>
      <c r="N37" s="52"/>
      <c r="O37" s="1"/>
      <c r="P37" s="1"/>
      <c r="Q37" s="1"/>
      <c r="R37" s="1"/>
      <c r="S37" s="1"/>
      <c r="T37" s="1"/>
      <c r="U37" s="1"/>
      <c r="V37" s="1"/>
      <c r="W37" s="52"/>
      <c r="X37" s="1"/>
    </row>
    <row r="38" spans="1:24" x14ac:dyDescent="0.35">
      <c r="A38" s="1"/>
      <c r="B38" s="1"/>
      <c r="C38" s="1"/>
      <c r="D38" s="61"/>
      <c r="E38" s="3"/>
      <c r="F38" s="2"/>
      <c r="G38" s="2"/>
      <c r="H38" s="58"/>
      <c r="I38" s="45"/>
      <c r="J38" s="7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35">
      <c r="A39" s="1"/>
      <c r="B39" s="82" t="s">
        <v>74</v>
      </c>
      <c r="C39" s="101"/>
      <c r="D39" s="101"/>
      <c r="E39" s="83"/>
      <c r="F39" s="84"/>
      <c r="G39" s="84"/>
      <c r="H39" s="85"/>
      <c r="I39" s="85"/>
      <c r="J39" s="86"/>
      <c r="K39" s="87"/>
      <c r="L39" s="84"/>
      <c r="M39" s="87"/>
      <c r="N39" s="87"/>
      <c r="O39" s="87"/>
      <c r="P39" s="87"/>
      <c r="Q39" s="88" t="s">
        <v>75</v>
      </c>
      <c r="R39" s="102"/>
      <c r="S39" s="102"/>
      <c r="T39" s="102"/>
      <c r="U39" s="102"/>
      <c r="V39" s="102"/>
      <c r="W39" s="1"/>
      <c r="X39" s="1"/>
    </row>
    <row r="40" spans="1:24" x14ac:dyDescent="0.35">
      <c r="A40" s="59"/>
      <c r="B40" s="87"/>
      <c r="C40" s="103" t="s">
        <v>76</v>
      </c>
      <c r="D40" s="103"/>
      <c r="E40" s="89"/>
      <c r="F40" s="84"/>
      <c r="G40" s="84"/>
      <c r="H40" s="84"/>
      <c r="I40" s="90"/>
      <c r="J40" s="96"/>
      <c r="K40" s="96"/>
      <c r="L40" s="96"/>
      <c r="M40" s="96"/>
      <c r="N40" s="91"/>
      <c r="O40" s="91"/>
      <c r="P40" s="91"/>
      <c r="Q40" s="91"/>
      <c r="R40" s="103" t="s">
        <v>33</v>
      </c>
      <c r="S40" s="103"/>
      <c r="T40" s="103"/>
      <c r="U40" s="103"/>
      <c r="V40" s="103"/>
      <c r="W40" s="1"/>
      <c r="X40" s="52"/>
    </row>
    <row r="41" spans="1:24" x14ac:dyDescent="0.35">
      <c r="A41" s="59"/>
      <c r="B41" s="87"/>
      <c r="C41" s="96" t="s">
        <v>82</v>
      </c>
      <c r="D41" s="96"/>
      <c r="E41" s="89"/>
      <c r="F41" s="92"/>
      <c r="G41" s="92"/>
      <c r="H41" s="84"/>
      <c r="I41" s="90"/>
      <c r="J41" s="96"/>
      <c r="K41" s="96"/>
      <c r="L41" s="96"/>
      <c r="M41" s="96"/>
      <c r="N41" s="91"/>
      <c r="O41" s="91"/>
      <c r="P41" s="91"/>
      <c r="Q41" s="91"/>
      <c r="R41" s="97" t="s">
        <v>77</v>
      </c>
      <c r="S41" s="97"/>
      <c r="T41" s="97"/>
      <c r="U41" s="97"/>
      <c r="V41" s="97"/>
      <c r="W41" s="1"/>
      <c r="X41" s="1"/>
    </row>
    <row r="42" spans="1:24" x14ac:dyDescent="0.35">
      <c r="A42" s="1"/>
      <c r="B42" s="93"/>
      <c r="C42" s="96" t="s">
        <v>78</v>
      </c>
      <c r="D42" s="96"/>
      <c r="E42" s="89"/>
      <c r="F42" s="92"/>
      <c r="G42" s="92"/>
      <c r="H42" s="84"/>
      <c r="I42" s="84"/>
      <c r="J42" s="96"/>
      <c r="K42" s="96"/>
      <c r="L42" s="96"/>
      <c r="M42" s="96"/>
      <c r="N42" s="91"/>
      <c r="O42" s="91"/>
      <c r="P42" s="91"/>
      <c r="Q42" s="91"/>
      <c r="R42" s="97" t="s">
        <v>79</v>
      </c>
      <c r="S42" s="97"/>
      <c r="T42" s="97"/>
      <c r="U42" s="97"/>
      <c r="V42" s="97"/>
      <c r="W42" s="1"/>
      <c r="X42" s="60" t="s">
        <v>80</v>
      </c>
    </row>
    <row r="43" spans="1:24" x14ac:dyDescent="0.35">
      <c r="A43" s="1"/>
      <c r="B43" s="1"/>
      <c r="C43" s="1"/>
      <c r="D43" s="61"/>
      <c r="E43" s="3"/>
      <c r="F43" s="2"/>
      <c r="G43" s="2"/>
      <c r="H43" s="58"/>
      <c r="I43" s="45"/>
      <c r="J43" s="7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35">
      <c r="A44" s="1"/>
      <c r="B44" s="1"/>
      <c r="C44" s="1"/>
      <c r="D44" s="61"/>
      <c r="E44" s="3"/>
      <c r="F44" s="2"/>
      <c r="G44" s="2"/>
      <c r="H44" s="58"/>
      <c r="I44" s="45"/>
      <c r="J44" s="7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sheetProtection algorithmName="SHA-512" hashValue="kPyyoN6VPwtS9Tm7gbOSkTUztSTG3uBnFFHMMtqs2sKo4BBgwZe1WW1NsUWl441owi29JRVvf5ossN7boPvSnA==" saltValue="Wo/dqLiu8IGwy83HhE5mkQ==" spinCount="100000" sheet="1" objects="1" scenarios="1"/>
  <mergeCells count="76">
    <mergeCell ref="A2:X2"/>
    <mergeCell ref="A3:X3"/>
    <mergeCell ref="A5:X5"/>
    <mergeCell ref="A6:A9"/>
    <mergeCell ref="B6:B9"/>
    <mergeCell ref="C6:C9"/>
    <mergeCell ref="D6:D9"/>
    <mergeCell ref="E6:E9"/>
    <mergeCell ref="F6:F9"/>
    <mergeCell ref="G6:G9"/>
    <mergeCell ref="R6:V6"/>
    <mergeCell ref="W6:W9"/>
    <mergeCell ref="X6:X9"/>
    <mergeCell ref="M8:M9"/>
    <mergeCell ref="N8:N9"/>
    <mergeCell ref="O8:O9"/>
    <mergeCell ref="P8:P9"/>
    <mergeCell ref="R8:R9"/>
    <mergeCell ref="S8:S9"/>
    <mergeCell ref="T8:T9"/>
    <mergeCell ref="M6:P6"/>
    <mergeCell ref="Q6:Q9"/>
    <mergeCell ref="U8:U9"/>
    <mergeCell ref="V8:V9"/>
    <mergeCell ref="H10:I10"/>
    <mergeCell ref="A14:X14"/>
    <mergeCell ref="A15:A18"/>
    <mergeCell ref="B15:B18"/>
    <mergeCell ref="C15:C18"/>
    <mergeCell ref="D15:D18"/>
    <mergeCell ref="E15:E18"/>
    <mergeCell ref="F15:F18"/>
    <mergeCell ref="H6:I9"/>
    <mergeCell ref="J6:J9"/>
    <mergeCell ref="K6:K9"/>
    <mergeCell ref="L6:L9"/>
    <mergeCell ref="G15:G18"/>
    <mergeCell ref="H15:I18"/>
    <mergeCell ref="W15:W18"/>
    <mergeCell ref="X15:X18"/>
    <mergeCell ref="M17:M18"/>
    <mergeCell ref="N17:N18"/>
    <mergeCell ref="P17:P18"/>
    <mergeCell ref="R17:R18"/>
    <mergeCell ref="S17:S18"/>
    <mergeCell ref="T17:T18"/>
    <mergeCell ref="M15:P15"/>
    <mergeCell ref="U17:U18"/>
    <mergeCell ref="V17:V18"/>
    <mergeCell ref="R15:V15"/>
    <mergeCell ref="H19:I19"/>
    <mergeCell ref="H20:I20"/>
    <mergeCell ref="H21:I21"/>
    <mergeCell ref="H22:I22"/>
    <mergeCell ref="Q15:Q18"/>
    <mergeCell ref="J15:J18"/>
    <mergeCell ref="K15:K18"/>
    <mergeCell ref="L15:L18"/>
    <mergeCell ref="H23:I23"/>
    <mergeCell ref="H24:I24"/>
    <mergeCell ref="H25:I25"/>
    <mergeCell ref="H26:I26"/>
    <mergeCell ref="H28:I28"/>
    <mergeCell ref="H29:I29"/>
    <mergeCell ref="J30:K30"/>
    <mergeCell ref="C39:D39"/>
    <mergeCell ref="R39:V39"/>
    <mergeCell ref="C40:D40"/>
    <mergeCell ref="J40:M40"/>
    <mergeCell ref="R40:V40"/>
    <mergeCell ref="C41:D41"/>
    <mergeCell ref="J41:M41"/>
    <mergeCell ref="R41:V41"/>
    <mergeCell ref="C42:D42"/>
    <mergeCell ref="J42:M42"/>
    <mergeCell ref="R42:V42"/>
  </mergeCells>
  <pageMargins left="0.25" right="0.25" top="0.75" bottom="0.75" header="0.3" footer="0.3"/>
  <pageSetup scale="60" orientation="landscape" r:id="rId1"/>
  <ignoredErrors>
    <ignoredError sqref="Q21:Q24 Q26 Q10:R10 R11 R21:R25 R29" formulaRange="1"/>
    <ignoredError sqref="Q27" formula="1"/>
    <ignoredError sqref="B19:B26 B27:B28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2022-07-01T17:28:57Z</dcterms:modified>
</cp:coreProperties>
</file>