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ENQj1fVa3iEAsIAf8A57LgtZ9tK9ZAVpRdOh+D8Xc1+2xpEJcy+BBpynTBW1NhSAM5OIbveMX6oqZP1xQintkg==" workbookSaltValue="kJQm15+w5CjIKY2danS8vg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4" i="1" l="1"/>
  <c r="G39" i="1" l="1"/>
  <c r="G40" i="1"/>
  <c r="G28" i="1" l="1"/>
  <c r="G29" i="1"/>
  <c r="G25" i="1"/>
  <c r="I25" i="1" s="1"/>
  <c r="O25" i="1" s="1"/>
  <c r="G16" i="1"/>
  <c r="I16" i="1" l="1"/>
  <c r="L25" i="1"/>
  <c r="P25" i="1" s="1"/>
  <c r="K25" i="1"/>
  <c r="L16" i="1" l="1"/>
  <c r="O16" i="1"/>
  <c r="K16" i="1"/>
  <c r="Q25" i="1"/>
  <c r="G27" i="1"/>
  <c r="P16" i="1" l="1"/>
  <c r="Q16" i="1" s="1"/>
  <c r="I28" i="1"/>
  <c r="L28" i="1" l="1"/>
  <c r="O28" i="1"/>
  <c r="K28" i="1"/>
  <c r="G26" i="1"/>
  <c r="P28" i="1" l="1"/>
  <c r="Q28" i="1" s="1"/>
  <c r="G58" i="1"/>
  <c r="G125" i="1" l="1"/>
  <c r="G132" i="1"/>
  <c r="G133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99" i="1"/>
  <c r="G79" i="1"/>
  <c r="G80" i="1"/>
  <c r="G81" i="1"/>
  <c r="G82" i="1"/>
  <c r="G83" i="1"/>
  <c r="G84" i="1"/>
  <c r="G85" i="1"/>
  <c r="G86" i="1"/>
  <c r="G87" i="1"/>
  <c r="G88" i="1"/>
  <c r="G89" i="1"/>
  <c r="G90" i="1"/>
  <c r="G65" i="1"/>
  <c r="G66" i="1"/>
  <c r="G67" i="1"/>
  <c r="G71" i="1"/>
  <c r="G72" i="1"/>
  <c r="G73" i="1"/>
  <c r="G74" i="1"/>
  <c r="G75" i="1"/>
  <c r="G76" i="1"/>
  <c r="G77" i="1"/>
  <c r="G78" i="1"/>
  <c r="G64" i="1"/>
  <c r="G48" i="1"/>
  <c r="G49" i="1"/>
  <c r="G50" i="1"/>
  <c r="G51" i="1"/>
  <c r="G52" i="1"/>
  <c r="G53" i="1"/>
  <c r="G54" i="1"/>
  <c r="G55" i="1"/>
  <c r="G56" i="1"/>
  <c r="G57" i="1"/>
  <c r="G59" i="1"/>
  <c r="G60" i="1"/>
  <c r="G61" i="1"/>
  <c r="G62" i="1"/>
  <c r="G63" i="1"/>
  <c r="G41" i="1"/>
  <c r="G42" i="1"/>
  <c r="G43" i="1"/>
  <c r="G44" i="1"/>
  <c r="G45" i="1"/>
  <c r="G46" i="1"/>
  <c r="G47" i="1"/>
  <c r="G8" i="1"/>
  <c r="G9" i="1"/>
  <c r="G10" i="1"/>
  <c r="G11" i="1"/>
  <c r="G12" i="1"/>
  <c r="G13" i="1"/>
  <c r="G14" i="1"/>
  <c r="G15" i="1"/>
  <c r="G17" i="1"/>
  <c r="G18" i="1"/>
  <c r="G19" i="1"/>
  <c r="G20" i="1"/>
  <c r="G21" i="1"/>
  <c r="G22" i="1"/>
  <c r="G23" i="1"/>
  <c r="G24" i="1"/>
  <c r="I29" i="1"/>
  <c r="O29" i="1" s="1"/>
  <c r="I46" i="1" l="1"/>
  <c r="L46" i="1" l="1"/>
  <c r="O46" i="1"/>
  <c r="K46" i="1"/>
  <c r="M91" i="1"/>
  <c r="N91" i="1"/>
  <c r="P46" i="1" l="1"/>
  <c r="Q46" i="1" s="1"/>
  <c r="M134" i="1"/>
  <c r="J134" i="1"/>
  <c r="H134" i="1"/>
  <c r="I133" i="1"/>
  <c r="I132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O99" i="1" s="1"/>
  <c r="J91" i="1"/>
  <c r="H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5" i="1"/>
  <c r="I44" i="1"/>
  <c r="I43" i="1"/>
  <c r="I42" i="1"/>
  <c r="I41" i="1"/>
  <c r="I40" i="1"/>
  <c r="I39" i="1"/>
  <c r="N30" i="1"/>
  <c r="N143" i="1" s="1"/>
  <c r="M30" i="1"/>
  <c r="J30" i="1"/>
  <c r="H30" i="1"/>
  <c r="K29" i="1"/>
  <c r="I27" i="1"/>
  <c r="I26" i="1"/>
  <c r="I24" i="1"/>
  <c r="I23" i="1"/>
  <c r="I22" i="1"/>
  <c r="I21" i="1"/>
  <c r="O21" i="1" s="1"/>
  <c r="I20" i="1"/>
  <c r="I19" i="1"/>
  <c r="I18" i="1"/>
  <c r="I17" i="1"/>
  <c r="I15" i="1"/>
  <c r="O15" i="1" s="1"/>
  <c r="I14" i="1"/>
  <c r="O14" i="1" s="1"/>
  <c r="I13" i="1"/>
  <c r="I12" i="1"/>
  <c r="I11" i="1"/>
  <c r="I10" i="1"/>
  <c r="I9" i="1"/>
  <c r="I8" i="1"/>
  <c r="A8" i="1"/>
  <c r="I7" i="1"/>
  <c r="L41" i="1" l="1"/>
  <c r="O41" i="1"/>
  <c r="L66" i="1"/>
  <c r="O66" i="1"/>
  <c r="L107" i="1"/>
  <c r="O107" i="1"/>
  <c r="K115" i="1"/>
  <c r="O115" i="1"/>
  <c r="K123" i="1"/>
  <c r="O123" i="1"/>
  <c r="K8" i="1"/>
  <c r="O8" i="1"/>
  <c r="L12" i="1"/>
  <c r="O12" i="1"/>
  <c r="L17" i="1"/>
  <c r="O17" i="1"/>
  <c r="K51" i="1"/>
  <c r="O51" i="1"/>
  <c r="K59" i="1"/>
  <c r="O59" i="1"/>
  <c r="L67" i="1"/>
  <c r="O67" i="1"/>
  <c r="K78" i="1"/>
  <c r="O78" i="1"/>
  <c r="K86" i="1"/>
  <c r="O86" i="1"/>
  <c r="L100" i="1"/>
  <c r="O100" i="1"/>
  <c r="L108" i="1"/>
  <c r="O108" i="1"/>
  <c r="K116" i="1"/>
  <c r="O116" i="1"/>
  <c r="K124" i="1"/>
  <c r="O124" i="1"/>
  <c r="K43" i="1"/>
  <c r="O43" i="1"/>
  <c r="L52" i="1"/>
  <c r="O52" i="1"/>
  <c r="L60" i="1"/>
  <c r="O60" i="1"/>
  <c r="K71" i="1"/>
  <c r="O71" i="1"/>
  <c r="L79" i="1"/>
  <c r="O79" i="1"/>
  <c r="L87" i="1"/>
  <c r="O87" i="1"/>
  <c r="L101" i="1"/>
  <c r="O101" i="1"/>
  <c r="L109" i="1"/>
  <c r="O109" i="1"/>
  <c r="L117" i="1"/>
  <c r="O117" i="1"/>
  <c r="L125" i="1"/>
  <c r="O125" i="1"/>
  <c r="L9" i="1"/>
  <c r="O9" i="1"/>
  <c r="K13" i="1"/>
  <c r="O13" i="1"/>
  <c r="K18" i="1"/>
  <c r="O18" i="1"/>
  <c r="L22" i="1"/>
  <c r="O22" i="1"/>
  <c r="L44" i="1"/>
  <c r="O44" i="1"/>
  <c r="L53" i="1"/>
  <c r="O53" i="1"/>
  <c r="K61" i="1"/>
  <c r="O61" i="1"/>
  <c r="L72" i="1"/>
  <c r="O72" i="1"/>
  <c r="L80" i="1"/>
  <c r="O80" i="1"/>
  <c r="K88" i="1"/>
  <c r="O88" i="1"/>
  <c r="K102" i="1"/>
  <c r="O102" i="1"/>
  <c r="K110" i="1"/>
  <c r="O110" i="1"/>
  <c r="L118" i="1"/>
  <c r="O118" i="1"/>
  <c r="K132" i="1"/>
  <c r="O132" i="1"/>
  <c r="L77" i="1"/>
  <c r="O77" i="1"/>
  <c r="L47" i="1"/>
  <c r="O47" i="1"/>
  <c r="K63" i="1"/>
  <c r="O63" i="1"/>
  <c r="K82" i="1"/>
  <c r="O82" i="1"/>
  <c r="L104" i="1"/>
  <c r="O104" i="1"/>
  <c r="K120" i="1"/>
  <c r="O120" i="1"/>
  <c r="L24" i="1"/>
  <c r="O24" i="1"/>
  <c r="L39" i="1"/>
  <c r="O39" i="1"/>
  <c r="L48" i="1"/>
  <c r="O48" i="1"/>
  <c r="L56" i="1"/>
  <c r="O56" i="1"/>
  <c r="L64" i="1"/>
  <c r="O64" i="1"/>
  <c r="K75" i="1"/>
  <c r="O75" i="1"/>
  <c r="L83" i="1"/>
  <c r="O83" i="1"/>
  <c r="L105" i="1"/>
  <c r="O105" i="1"/>
  <c r="K113" i="1"/>
  <c r="O113" i="1"/>
  <c r="K121" i="1"/>
  <c r="O121" i="1"/>
  <c r="L50" i="1"/>
  <c r="O50" i="1"/>
  <c r="K23" i="1"/>
  <c r="O23" i="1"/>
  <c r="K45" i="1"/>
  <c r="O45" i="1"/>
  <c r="L54" i="1"/>
  <c r="P54" i="1" s="1"/>
  <c r="O54" i="1"/>
  <c r="L62" i="1"/>
  <c r="O62" i="1"/>
  <c r="K73" i="1"/>
  <c r="O73" i="1"/>
  <c r="L81" i="1"/>
  <c r="O81" i="1"/>
  <c r="L89" i="1"/>
  <c r="P89" i="1" s="1"/>
  <c r="O89" i="1"/>
  <c r="L103" i="1"/>
  <c r="O103" i="1"/>
  <c r="L111" i="1"/>
  <c r="O111" i="1"/>
  <c r="K119" i="1"/>
  <c r="O119" i="1"/>
  <c r="K133" i="1"/>
  <c r="O133" i="1"/>
  <c r="L10" i="1"/>
  <c r="O10" i="1"/>
  <c r="L19" i="1"/>
  <c r="O19" i="1"/>
  <c r="K55" i="1"/>
  <c r="O55" i="1"/>
  <c r="L74" i="1"/>
  <c r="P74" i="1" s="1"/>
  <c r="O74" i="1"/>
  <c r="K90" i="1"/>
  <c r="O90" i="1"/>
  <c r="L112" i="1"/>
  <c r="O112" i="1"/>
  <c r="O7" i="1"/>
  <c r="L7" i="1"/>
  <c r="P7" i="1" s="1"/>
  <c r="L11" i="1"/>
  <c r="O11" i="1"/>
  <c r="L20" i="1"/>
  <c r="O20" i="1"/>
  <c r="L26" i="1"/>
  <c r="O26" i="1"/>
  <c r="K40" i="1"/>
  <c r="O40" i="1"/>
  <c r="L49" i="1"/>
  <c r="O49" i="1"/>
  <c r="K57" i="1"/>
  <c r="O57" i="1"/>
  <c r="L65" i="1"/>
  <c r="O65" i="1"/>
  <c r="K76" i="1"/>
  <c r="O76" i="1"/>
  <c r="K84" i="1"/>
  <c r="O84" i="1"/>
  <c r="K106" i="1"/>
  <c r="O106" i="1"/>
  <c r="L114" i="1"/>
  <c r="O114" i="1"/>
  <c r="L122" i="1"/>
  <c r="O122" i="1"/>
  <c r="M143" i="1"/>
  <c r="L27" i="1"/>
  <c r="O27" i="1"/>
  <c r="L58" i="1"/>
  <c r="O58" i="1"/>
  <c r="L85" i="1"/>
  <c r="O85" i="1"/>
  <c r="K42" i="1"/>
  <c r="O42" i="1"/>
  <c r="K15" i="1"/>
  <c r="L15" i="1"/>
  <c r="P15" i="1" s="1"/>
  <c r="A9" i="1"/>
  <c r="A10" i="1" s="1"/>
  <c r="A11" i="1" s="1"/>
  <c r="A12" i="1" s="1"/>
  <c r="A13" i="1" s="1"/>
  <c r="A14" i="1" s="1"/>
  <c r="A15" i="1" s="1"/>
  <c r="L121" i="1"/>
  <c r="L113" i="1"/>
  <c r="L120" i="1"/>
  <c r="L8" i="1"/>
  <c r="L57" i="1"/>
  <c r="L23" i="1"/>
  <c r="L76" i="1"/>
  <c r="K39" i="1"/>
  <c r="L13" i="1"/>
  <c r="L45" i="1"/>
  <c r="L73" i="1"/>
  <c r="L18" i="1"/>
  <c r="K54" i="1"/>
  <c r="L102" i="1"/>
  <c r="L132" i="1"/>
  <c r="K85" i="1"/>
  <c r="L42" i="1"/>
  <c r="L61" i="1"/>
  <c r="L88" i="1"/>
  <c r="L106" i="1"/>
  <c r="L71" i="1"/>
  <c r="L116" i="1"/>
  <c r="K72" i="1"/>
  <c r="K117" i="1"/>
  <c r="L133" i="1"/>
  <c r="K7" i="1"/>
  <c r="K47" i="1"/>
  <c r="K65" i="1"/>
  <c r="I134" i="1"/>
  <c r="K125" i="1"/>
  <c r="K10" i="1"/>
  <c r="K77" i="1"/>
  <c r="L110" i="1"/>
  <c r="L124" i="1"/>
  <c r="K53" i="1"/>
  <c r="K27" i="1"/>
  <c r="K20" i="1"/>
  <c r="K49" i="1"/>
  <c r="K62" i="1"/>
  <c r="K80" i="1"/>
  <c r="L84" i="1"/>
  <c r="K99" i="1"/>
  <c r="K103" i="1"/>
  <c r="K107" i="1"/>
  <c r="K111" i="1"/>
  <c r="K22" i="1"/>
  <c r="K58" i="1"/>
  <c r="K89" i="1"/>
  <c r="L99" i="1"/>
  <c r="P99" i="1" s="1"/>
  <c r="K114" i="1"/>
  <c r="K118" i="1"/>
  <c r="K122" i="1"/>
  <c r="K66" i="1"/>
  <c r="K12" i="1"/>
  <c r="K50" i="1"/>
  <c r="K81" i="1"/>
  <c r="K100" i="1"/>
  <c r="K104" i="1"/>
  <c r="K108" i="1"/>
  <c r="K109" i="1"/>
  <c r="K112" i="1"/>
  <c r="K74" i="1"/>
  <c r="L143" i="1"/>
  <c r="L14" i="1"/>
  <c r="P14" i="1" s="1"/>
  <c r="K14" i="1"/>
  <c r="L21" i="1"/>
  <c r="P21" i="1" s="1"/>
  <c r="K21" i="1"/>
  <c r="L29" i="1"/>
  <c r="K9" i="1"/>
  <c r="K17" i="1"/>
  <c r="K24" i="1"/>
  <c r="I30" i="1"/>
  <c r="L40" i="1"/>
  <c r="L43" i="1"/>
  <c r="L51" i="1"/>
  <c r="L55" i="1"/>
  <c r="L59" i="1"/>
  <c r="L63" i="1"/>
  <c r="L75" i="1"/>
  <c r="L78" i="1"/>
  <c r="L82" i="1"/>
  <c r="L86" i="1"/>
  <c r="L90" i="1"/>
  <c r="L115" i="1"/>
  <c r="L119" i="1"/>
  <c r="L123" i="1"/>
  <c r="K101" i="1"/>
  <c r="K105" i="1"/>
  <c r="I91" i="1"/>
  <c r="K11" i="1"/>
  <c r="K19" i="1"/>
  <c r="K26" i="1"/>
  <c r="K41" i="1"/>
  <c r="K44" i="1"/>
  <c r="K48" i="1"/>
  <c r="K52" i="1"/>
  <c r="K56" i="1"/>
  <c r="K60" i="1"/>
  <c r="K64" i="1"/>
  <c r="K67" i="1"/>
  <c r="K79" i="1"/>
  <c r="K83" i="1"/>
  <c r="K87" i="1"/>
  <c r="P39" i="1" l="1"/>
  <c r="Q39" i="1" s="1"/>
  <c r="P53" i="1"/>
  <c r="Q53" i="1" s="1"/>
  <c r="P109" i="1"/>
  <c r="Q109" i="1" s="1"/>
  <c r="P103" i="1"/>
  <c r="Q103" i="1" s="1"/>
  <c r="P62" i="1"/>
  <c r="Q62" i="1" s="1"/>
  <c r="P83" i="1"/>
  <c r="Q83" i="1" s="1"/>
  <c r="P48" i="1"/>
  <c r="Q48" i="1" s="1"/>
  <c r="P104" i="1"/>
  <c r="Q104" i="1" s="1"/>
  <c r="P77" i="1"/>
  <c r="Q77" i="1" s="1"/>
  <c r="P117" i="1"/>
  <c r="Q117" i="1" s="1"/>
  <c r="P79" i="1"/>
  <c r="Q79" i="1" s="1"/>
  <c r="P100" i="1"/>
  <c r="Q100" i="1" s="1"/>
  <c r="P66" i="1"/>
  <c r="Q66" i="1" s="1"/>
  <c r="P10" i="1"/>
  <c r="Q10" i="1" s="1"/>
  <c r="P50" i="1"/>
  <c r="Q50" i="1" s="1"/>
  <c r="P27" i="1"/>
  <c r="Q27" i="1" s="1"/>
  <c r="P85" i="1"/>
  <c r="Q85" i="1" s="1"/>
  <c r="P81" i="1"/>
  <c r="Q81" i="1" s="1"/>
  <c r="P64" i="1"/>
  <c r="Q64" i="1" s="1"/>
  <c r="P24" i="1"/>
  <c r="Q24" i="1" s="1"/>
  <c r="P118" i="1"/>
  <c r="Q118" i="1" s="1"/>
  <c r="P80" i="1"/>
  <c r="Q80" i="1" s="1"/>
  <c r="P44" i="1"/>
  <c r="Q44" i="1" s="1"/>
  <c r="P9" i="1"/>
  <c r="Q9" i="1" s="1"/>
  <c r="P101" i="1"/>
  <c r="Q101" i="1" s="1"/>
  <c r="P60" i="1"/>
  <c r="Q60" i="1" s="1"/>
  <c r="P17" i="1"/>
  <c r="Q17" i="1" s="1"/>
  <c r="Q89" i="1"/>
  <c r="P58" i="1"/>
  <c r="Q58" i="1" s="1"/>
  <c r="P112" i="1"/>
  <c r="Q112" i="1" s="1"/>
  <c r="P19" i="1"/>
  <c r="Q19" i="1" s="1"/>
  <c r="P111" i="1"/>
  <c r="Q111" i="1" s="1"/>
  <c r="P105" i="1"/>
  <c r="Q105" i="1" s="1"/>
  <c r="P56" i="1"/>
  <c r="Q56" i="1" s="1"/>
  <c r="P47" i="1"/>
  <c r="Q47" i="1" s="1"/>
  <c r="P72" i="1"/>
  <c r="Q72" i="1" s="1"/>
  <c r="P22" i="1"/>
  <c r="Q22" i="1" s="1"/>
  <c r="P125" i="1"/>
  <c r="Q125" i="1" s="1"/>
  <c r="P87" i="1"/>
  <c r="Q87" i="1" s="1"/>
  <c r="P52" i="1"/>
  <c r="Q52" i="1" s="1"/>
  <c r="P108" i="1"/>
  <c r="Q108" i="1" s="1"/>
  <c r="P67" i="1"/>
  <c r="Q67" i="1" s="1"/>
  <c r="P12" i="1"/>
  <c r="Q12" i="1" s="1"/>
  <c r="P107" i="1"/>
  <c r="Q107" i="1" s="1"/>
  <c r="O134" i="1"/>
  <c r="Q74" i="1"/>
  <c r="P114" i="1"/>
  <c r="Q114" i="1" s="1"/>
  <c r="P65" i="1"/>
  <c r="Q65" i="1" s="1"/>
  <c r="P26" i="1"/>
  <c r="Q26" i="1" s="1"/>
  <c r="P20" i="1"/>
  <c r="Q20" i="1" s="1"/>
  <c r="Q54" i="1"/>
  <c r="P49" i="1"/>
  <c r="Q49" i="1" s="1"/>
  <c r="P11" i="1"/>
  <c r="Q11" i="1" s="1"/>
  <c r="O91" i="1"/>
  <c r="P122" i="1"/>
  <c r="Q122" i="1" s="1"/>
  <c r="O30" i="1"/>
  <c r="P41" i="1"/>
  <c r="Q41" i="1" s="1"/>
  <c r="P115" i="1"/>
  <c r="Q115" i="1" s="1"/>
  <c r="P55" i="1"/>
  <c r="Q55" i="1" s="1"/>
  <c r="P29" i="1"/>
  <c r="Q29" i="1" s="1"/>
  <c r="P106" i="1"/>
  <c r="P18" i="1"/>
  <c r="Q18" i="1" s="1"/>
  <c r="P8" i="1"/>
  <c r="Q8" i="1" s="1"/>
  <c r="P90" i="1"/>
  <c r="Q90" i="1" s="1"/>
  <c r="P51" i="1"/>
  <c r="Q51" i="1" s="1"/>
  <c r="P88" i="1"/>
  <c r="Q88" i="1" s="1"/>
  <c r="P73" i="1"/>
  <c r="Q73" i="1" s="1"/>
  <c r="P120" i="1"/>
  <c r="Q120" i="1" s="1"/>
  <c r="P45" i="1"/>
  <c r="Q45" i="1" s="1"/>
  <c r="P113" i="1"/>
  <c r="Q113" i="1" s="1"/>
  <c r="P82" i="1"/>
  <c r="Q82" i="1" s="1"/>
  <c r="P40" i="1"/>
  <c r="P84" i="1"/>
  <c r="Q84" i="1" s="1"/>
  <c r="P110" i="1"/>
  <c r="Q110" i="1" s="1"/>
  <c r="P133" i="1"/>
  <c r="Q133" i="1" s="1"/>
  <c r="P42" i="1"/>
  <c r="Q42" i="1" s="1"/>
  <c r="P13" i="1"/>
  <c r="P121" i="1"/>
  <c r="Q121" i="1" s="1"/>
  <c r="P78" i="1"/>
  <c r="Q78" i="1" s="1"/>
  <c r="P61" i="1"/>
  <c r="Q61" i="1" s="1"/>
  <c r="P75" i="1"/>
  <c r="Q75" i="1" s="1"/>
  <c r="P132" i="1"/>
  <c r="Q132" i="1" s="1"/>
  <c r="P76" i="1"/>
  <c r="Q76" i="1" s="1"/>
  <c r="P43" i="1"/>
  <c r="Q43" i="1" s="1"/>
  <c r="P123" i="1"/>
  <c r="Q123" i="1" s="1"/>
  <c r="P116" i="1"/>
  <c r="Q116" i="1" s="1"/>
  <c r="P102" i="1"/>
  <c r="Q102" i="1" s="1"/>
  <c r="P23" i="1"/>
  <c r="Q23" i="1" s="1"/>
  <c r="P86" i="1"/>
  <c r="Q86" i="1" s="1"/>
  <c r="P124" i="1"/>
  <c r="Q124" i="1" s="1"/>
  <c r="P63" i="1"/>
  <c r="Q63" i="1" s="1"/>
  <c r="P119" i="1"/>
  <c r="Q119" i="1" s="1"/>
  <c r="P59" i="1"/>
  <c r="Q59" i="1" s="1"/>
  <c r="P71" i="1"/>
  <c r="Q71" i="1" s="1"/>
  <c r="P57" i="1"/>
  <c r="Q57" i="1" s="1"/>
  <c r="A16" i="1"/>
  <c r="A17" i="1" s="1"/>
  <c r="A18" i="1" s="1"/>
  <c r="A19" i="1" s="1"/>
  <c r="A20" i="1" s="1"/>
  <c r="A21" i="1" s="1"/>
  <c r="A22" i="1" s="1"/>
  <c r="A23" i="1" s="1"/>
  <c r="A24" i="1" s="1"/>
  <c r="Q15" i="1"/>
  <c r="L91" i="1"/>
  <c r="K134" i="1"/>
  <c r="L30" i="1"/>
  <c r="K91" i="1"/>
  <c r="Q21" i="1"/>
  <c r="Q99" i="1"/>
  <c r="K30" i="1"/>
  <c r="Q14" i="1"/>
  <c r="Q7" i="1"/>
  <c r="L134" i="1"/>
  <c r="P134" i="1" l="1"/>
  <c r="P91" i="1"/>
  <c r="P30" i="1"/>
  <c r="Q13" i="1"/>
  <c r="Q30" i="1" s="1"/>
  <c r="Q106" i="1"/>
  <c r="Q134" i="1" s="1"/>
  <c r="Q40" i="1"/>
  <c r="Q91" i="1" s="1"/>
  <c r="A25" i="1"/>
  <c r="A26" i="1" s="1"/>
  <c r="A27" i="1" s="1"/>
  <c r="A28" i="1" s="1"/>
  <c r="A29" i="1" s="1"/>
  <c r="A39" i="1" s="1"/>
  <c r="A40" i="1" s="1"/>
  <c r="A41" i="1" s="1"/>
  <c r="A42" i="1" s="1"/>
  <c r="K143" i="1"/>
  <c r="O143" i="1" s="1"/>
  <c r="J143" i="1"/>
  <c r="P143" i="1" l="1"/>
  <c r="A43" i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l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l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32" i="1" s="1"/>
  <c r="A133" i="1" s="1"/>
</calcChain>
</file>

<file path=xl/sharedStrings.xml><?xml version="1.0" encoding="utf-8"?>
<sst xmlns="http://schemas.openxmlformats.org/spreadsheetml/2006/main" count="539" uniqueCount="254">
  <si>
    <t>11130016-219-00-0115-0001-12-33-00-000-001-000-031-00000</t>
  </si>
  <si>
    <t xml:space="preserve">No. </t>
  </si>
  <si>
    <t xml:space="preserve">No. de Contrato </t>
  </si>
  <si>
    <t xml:space="preserve">Titulo del Jornal </t>
  </si>
  <si>
    <t xml:space="preserve">Empleado 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</si>
  <si>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</si>
  <si>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</si>
  <si>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</si>
  <si>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</si>
  <si>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</si>
  <si>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</si>
  <si>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</si>
  <si>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</si>
  <si>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</si>
  <si>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</si>
  <si>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</si>
  <si>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</si>
  <si>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</si>
  <si>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</si>
  <si>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01-2022-031-AMSA</t>
  </si>
  <si>
    <t>Conserje</t>
  </si>
  <si>
    <t>Administrativo</t>
  </si>
  <si>
    <t>Victorina de Jesús Peralta Peralta</t>
  </si>
  <si>
    <t>02-2022-031-AMSA</t>
  </si>
  <si>
    <t>Sara Adelaida Quevedo Alcantara</t>
  </si>
  <si>
    <t>03-2022-031-AMSA</t>
  </si>
  <si>
    <t>Elida Etelvina Obando Hernandez</t>
  </si>
  <si>
    <t>04-2022-031-AMSA</t>
  </si>
  <si>
    <t>Yomara Ninett Escobar Calderón</t>
  </si>
  <si>
    <t>05-2022-031-AMSA</t>
  </si>
  <si>
    <t>Bertilia Azucena Gonzalez Pérez de González</t>
  </si>
  <si>
    <t>06-2022-031-AMSS</t>
  </si>
  <si>
    <t>Estación Acuática</t>
  </si>
  <si>
    <t>Reyna Elizabeth Toc Choz</t>
  </si>
  <si>
    <t>07-2022-031-AMSA</t>
  </si>
  <si>
    <t xml:space="preserve">Jeimy Arely Obando Osorio </t>
  </si>
  <si>
    <t>08-2022-031-AMSA</t>
  </si>
  <si>
    <t>Saida Amarilis Son Ejcomac</t>
  </si>
  <si>
    <t>09-2022-031-AMSA</t>
  </si>
  <si>
    <t>Alejandra Rubí Cifuentes Véliz</t>
  </si>
  <si>
    <t>11-2022-031-AMSA</t>
  </si>
  <si>
    <t>Peón Vigilante V</t>
  </si>
  <si>
    <t>Km 22</t>
  </si>
  <si>
    <t>Candido Samayoa y Samayoa</t>
  </si>
  <si>
    <t>12-2022-031-AMSA</t>
  </si>
  <si>
    <t>Axel Augusto Lopez De León</t>
  </si>
  <si>
    <t>13-2022-031-AMSA</t>
  </si>
  <si>
    <t>la cerra</t>
  </si>
  <si>
    <t>Filiberto Antonio Pinto</t>
  </si>
  <si>
    <t>14-2022-031-AMSA</t>
  </si>
  <si>
    <t>La Cerra</t>
  </si>
  <si>
    <t>Henry Alejandro Ventura Hernandez</t>
  </si>
  <si>
    <t>Humedal</t>
  </si>
  <si>
    <t>16-2022-031-AMSA</t>
  </si>
  <si>
    <t>Peon Vigilante V</t>
  </si>
  <si>
    <t xml:space="preserve">km 22 </t>
  </si>
  <si>
    <t xml:space="preserve">Ismael Obdulio Lucas Ramírez </t>
  </si>
  <si>
    <t>17-2022-031-AMSA</t>
  </si>
  <si>
    <t>Estuardo Randolfo Gutierrez Cruz</t>
  </si>
  <si>
    <t>22-2022-031-AMSA</t>
  </si>
  <si>
    <t xml:space="preserve">Remigton Werny Edemilson Alvarado </t>
  </si>
  <si>
    <t>18-2022-031-AMSA</t>
  </si>
  <si>
    <t xml:space="preserve">Miguel Angel de León </t>
  </si>
  <si>
    <t>20-2022-031-AMSA</t>
  </si>
  <si>
    <t>Ines Vidal Gomez Acajabon</t>
  </si>
  <si>
    <t>21-2022-031-AMSA</t>
  </si>
  <si>
    <t>Romeo Santiago Chiguichon Chiguichon</t>
  </si>
  <si>
    <t>115-2022-031-AMSA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</si>
  <si>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</si>
  <si>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</si>
  <si>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</si>
  <si>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</si>
  <si>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</si>
  <si>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</si>
  <si>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23-2022-031-AMSA</t>
  </si>
  <si>
    <t>Peón</t>
  </si>
  <si>
    <t>Ejecución de Proyectos</t>
  </si>
  <si>
    <t>Héctor William Martínez Cabrera</t>
  </si>
  <si>
    <t>24-2022-031-AMSA</t>
  </si>
  <si>
    <t>Wilber Celestino Gonzalez Guerra</t>
  </si>
  <si>
    <t>25-2022-031-AMSA</t>
  </si>
  <si>
    <t>José Muñoz Chávez</t>
  </si>
  <si>
    <t>27-2022-031-AMSA</t>
  </si>
  <si>
    <t>Desechos Líquidos</t>
  </si>
  <si>
    <t>Agustín López López</t>
  </si>
  <si>
    <t>Desechos Sólidos</t>
  </si>
  <si>
    <t>29-2022-031-AMSA</t>
  </si>
  <si>
    <t>José Filiberto Domingo Domingo</t>
  </si>
  <si>
    <t>30-2022-031-AMSA</t>
  </si>
  <si>
    <t>Cecilio Antonio Vasquez Soto</t>
  </si>
  <si>
    <t>31-2022-031-AMSA</t>
  </si>
  <si>
    <t>Domingo Sánchez Alonzo</t>
  </si>
  <si>
    <t>33-2022-031-AMSA</t>
  </si>
  <si>
    <t>Nelson Orlando Quiñonez Yohol</t>
  </si>
  <si>
    <t>36-2022-031-AMSA</t>
  </si>
  <si>
    <t>Marcelino Gómez Dávila</t>
  </si>
  <si>
    <t>37-2022-031-AMSA</t>
  </si>
  <si>
    <t>Napoleon Canahui Pop</t>
  </si>
  <si>
    <t>38-2022-031-AMSA</t>
  </si>
  <si>
    <t>Calixto de Jesús Rodríguez Quintero</t>
  </si>
  <si>
    <t>39-2022-031-AMSA</t>
  </si>
  <si>
    <t>Alexis Rodolfo Gonzáles Avila</t>
  </si>
  <si>
    <t>40-2022-031-AMSA</t>
  </si>
  <si>
    <t>Domingo Antonio Martínez Vásquez</t>
  </si>
  <si>
    <t>41-2022-031-AMSA</t>
  </si>
  <si>
    <t>Juan Luis Hernández Hernández</t>
  </si>
  <si>
    <t>42-2022-031-AMSA</t>
  </si>
  <si>
    <t>Carlos Augusto Secaida Hernández</t>
  </si>
  <si>
    <t>43-2022-031-AMSA</t>
  </si>
  <si>
    <t>Juan José Rodas Rivas</t>
  </si>
  <si>
    <t>44-2022-031-AMSA</t>
  </si>
  <si>
    <t>Josue Rolando Gomez Muñoz</t>
  </si>
  <si>
    <t>45-2022-031-AMSA</t>
  </si>
  <si>
    <t>Héctor Vásquez Gómez</t>
  </si>
  <si>
    <t>46-2022-031-AMSA</t>
  </si>
  <si>
    <t>Québrin Humberto Romero Chinchilla</t>
  </si>
  <si>
    <t>47-2022-031-AMSA</t>
  </si>
  <si>
    <t>Inocente Byron Pineda Dionicio</t>
  </si>
  <si>
    <t>48-2022-031-AMSA</t>
  </si>
  <si>
    <t>Alfredo Leonardo Bámaca</t>
  </si>
  <si>
    <t>50-2022-031-AMSA</t>
  </si>
  <si>
    <t>Roberto Leonel González Miguel</t>
  </si>
  <si>
    <t>51-2022-031-AMSA</t>
  </si>
  <si>
    <t xml:space="preserve">Eduardo Gertrudis Alvarado Mansilla </t>
  </si>
  <si>
    <t>52-2022-031-AMSA</t>
  </si>
  <si>
    <t>Guilder Ivan Rivera Sanchez</t>
  </si>
  <si>
    <t>53-2022-031-AMSA</t>
  </si>
  <si>
    <t>Julio Rodolfo Nixón García Ramírez</t>
  </si>
  <si>
    <t>54-2022-031-AMSA</t>
  </si>
  <si>
    <t>peón</t>
  </si>
  <si>
    <t>Gerardo Macolás Marroquín</t>
  </si>
  <si>
    <t>55-2022-031-AMSA</t>
  </si>
  <si>
    <t>Teodoro Quexel Lopez</t>
  </si>
  <si>
    <t>57-2022-031-AMSA</t>
  </si>
  <si>
    <t>José Abel Chamale Par</t>
  </si>
  <si>
    <t>58-2022-031-AMSA</t>
  </si>
  <si>
    <t>Carlos Alfredo Sandoval  Monroy</t>
  </si>
  <si>
    <t>59-2022-031-AMSA</t>
  </si>
  <si>
    <t>Gerver Oswaldo Suruy Estupe</t>
  </si>
  <si>
    <t>62-2022-031-AMSA</t>
  </si>
  <si>
    <t>Mario Arturo Sigüenza</t>
  </si>
  <si>
    <t>63-2022-031-AMSA</t>
  </si>
  <si>
    <t>Nery Armando Castañeda Avilés</t>
  </si>
  <si>
    <t>64-2022-031-AMSA</t>
  </si>
  <si>
    <t>Yury Geovani Guzmán Avilés</t>
  </si>
  <si>
    <t>66-2022-031-AMSA</t>
  </si>
  <si>
    <t>Cosmen Vitalino Obando Montenegro</t>
  </si>
  <si>
    <t>67-2022-031-AMSA</t>
  </si>
  <si>
    <t>Juan Antonio Roque Dionisio</t>
  </si>
  <si>
    <t>68-2022-031-AMSA</t>
  </si>
  <si>
    <t>Manolo Telón Hernández</t>
  </si>
  <si>
    <t>69-2022-031-AMSA</t>
  </si>
  <si>
    <t>Marlon Geovani Arizandieta Arroyo</t>
  </si>
  <si>
    <t>70-2022-031-AMSA</t>
  </si>
  <si>
    <t>José Luis Arizandieta Cabrera</t>
  </si>
  <si>
    <t>71-2022-031-AMSA</t>
  </si>
  <si>
    <t>Jorge Eduardo López Ramírez</t>
  </si>
  <si>
    <t>72-2022-031-AMSA</t>
  </si>
  <si>
    <t>Hector Antonio Avila Hernández</t>
  </si>
  <si>
    <t>73-2022-031-AMSA</t>
  </si>
  <si>
    <t>Esvin Daniel Ramirez Pineda</t>
  </si>
  <si>
    <t>74-2022-031-AMSA</t>
  </si>
  <si>
    <t>Jefry Antonio Paiz Díaz</t>
  </si>
  <si>
    <t>75-2022-031-AMSA</t>
  </si>
  <si>
    <t>Edie Stuardo García Velásquez</t>
  </si>
  <si>
    <t>76-2022-031-AMSA</t>
  </si>
  <si>
    <t>Carlos Humberto Gatica González</t>
  </si>
  <si>
    <t>77-2022-031-AMSA</t>
  </si>
  <si>
    <t>Bernardino Alistún Cachín</t>
  </si>
  <si>
    <t>78-2022-031-AMSA</t>
  </si>
  <si>
    <t>KM 22</t>
  </si>
  <si>
    <t>Orlando Estuardo Gomez Murga</t>
  </si>
  <si>
    <t>116-2022-031-AMSA</t>
  </si>
  <si>
    <t xml:space="preserve"> Emily Marielos Colaj Bal</t>
  </si>
  <si>
    <t>117-2022-031-AMSA</t>
  </si>
  <si>
    <t>Jenner Josué López González</t>
  </si>
  <si>
    <t xml:space="preserve"> </t>
  </si>
  <si>
    <t>79-2022-031-AMSA</t>
  </si>
  <si>
    <t>Jardinero II</t>
  </si>
  <si>
    <t>Vilmer Jimenez Choma</t>
  </si>
  <si>
    <t>80-2022-031-AMSA</t>
  </si>
  <si>
    <t>Estuardo Bernabe López Chávez</t>
  </si>
  <si>
    <t>81-2022-031-AMSA</t>
  </si>
  <si>
    <t>km 22</t>
  </si>
  <si>
    <t>Roberto Romero Peralta</t>
  </si>
  <si>
    <t>82-2022-031-AMSA</t>
  </si>
  <si>
    <t>Fidencio Monge Pérez</t>
  </si>
  <si>
    <t>83-2022-031-AMSA</t>
  </si>
  <si>
    <t>Basilio Ordoñez Lares</t>
  </si>
  <si>
    <t>84-2022-031-AMSA</t>
  </si>
  <si>
    <t xml:space="preserve">Forestal </t>
  </si>
  <si>
    <t>Esvin Leonel Rivera Pineda</t>
  </si>
  <si>
    <t>85-2022-031-AMSA</t>
  </si>
  <si>
    <t>José Alberto Rucal</t>
  </si>
  <si>
    <t>86-2022-031-AMSA</t>
  </si>
  <si>
    <t>Emilio Taque Carranza</t>
  </si>
  <si>
    <t>87-2022-031-AMSA</t>
  </si>
  <si>
    <t>Rigoberto de Jesús Osorio Morataya</t>
  </si>
  <si>
    <t>88-2022-031-AMSA</t>
  </si>
  <si>
    <t>Víctor Manuel López Rodríguez</t>
  </si>
  <si>
    <t>92-2022-031-AMSA</t>
  </si>
  <si>
    <t>Sotero Chocón Vargas</t>
  </si>
  <si>
    <t>94-2022-031-AMSA</t>
  </si>
  <si>
    <t>Antonio Coy Hernandez</t>
  </si>
  <si>
    <t>95-2022-031-AMSA</t>
  </si>
  <si>
    <t>Vitelio Catalan Ovando</t>
  </si>
  <si>
    <t>96-2022-031-AMSA</t>
  </si>
  <si>
    <t>Hector Adelson Zepeda Coj</t>
  </si>
  <si>
    <t>114-2022-031-AMSA</t>
  </si>
  <si>
    <t xml:space="preserve">Rayner Ovidio Osorio Peralta </t>
  </si>
  <si>
    <t>98-2022-031-AMSA</t>
  </si>
  <si>
    <t>Carlos Eligio Cun Perea</t>
  </si>
  <si>
    <t>99-2022-031-AMSA</t>
  </si>
  <si>
    <t>Gabriel de Jesús Morales Pineda</t>
  </si>
  <si>
    <t>100-2022-031-AMSA</t>
  </si>
  <si>
    <t>Adan Crispín</t>
  </si>
  <si>
    <t>101-2022-031-AMSA</t>
  </si>
  <si>
    <t>Fredy Leonidas Domínguez Ortiz</t>
  </si>
  <si>
    <t>102-2022-031-AMSA</t>
  </si>
  <si>
    <t>Vicente Orlando Escobar Estupe</t>
  </si>
  <si>
    <t>103-2022-031-AMSA</t>
  </si>
  <si>
    <t xml:space="preserve">Lesbin  Asbel Sántizo Dávila </t>
  </si>
  <si>
    <t>104-2022-031-AMSA</t>
  </si>
  <si>
    <t>Neri Antonio Hernández Osorio</t>
  </si>
  <si>
    <t>105-2022-031-AMSA</t>
  </si>
  <si>
    <t>Edgar Rolando Cruz Pineda</t>
  </si>
  <si>
    <t>106-2022-031-AMSA</t>
  </si>
  <si>
    <t xml:space="preserve">Alberto de Jesus Coy Cruz </t>
  </si>
  <si>
    <t>107-2022-031-AMSA</t>
  </si>
  <si>
    <t>Mauro Romero González Quezada</t>
  </si>
  <si>
    <t>108-2022-031-AMSA</t>
  </si>
  <si>
    <t>Julio Roberto Martínez Aguilar</t>
  </si>
  <si>
    <t>110-2022-031-AMSA</t>
  </si>
  <si>
    <t xml:space="preserve">Juan Pablo Lemus Corado </t>
  </si>
  <si>
    <t>113-2022-031-AMSA</t>
  </si>
  <si>
    <t xml:space="preserve">Wilson Ivan Chacon Peralta </t>
  </si>
  <si>
    <t>112-2022-031-AMSA</t>
  </si>
  <si>
    <t xml:space="preserve">Jardinero II </t>
  </si>
  <si>
    <t xml:space="preserve">Melbi Ediberto Catalan Ovando </t>
  </si>
  <si>
    <t>Total Devengado
 Mensual</t>
  </si>
  <si>
    <t>Liquido</t>
  </si>
  <si>
    <t xml:space="preserve">DESCUENTO DE LOS TRABAJADORES </t>
  </si>
  <si>
    <t>118-2022-031-AMSA</t>
  </si>
  <si>
    <t xml:space="preserve">Juan Francisco Fuentes Lopez </t>
  </si>
  <si>
    <r>
      <t>211</t>
    </r>
    <r>
      <rPr>
        <b/>
        <sz val="12"/>
        <color theme="4" tint="0.59999389629810485"/>
        <rFont val="Century Gothic"/>
        <family val="2"/>
      </rPr>
      <t xml:space="preserve"> m</t>
    </r>
  </si>
  <si>
    <r>
      <t xml:space="preserve">102 </t>
    </r>
    <r>
      <rPr>
        <b/>
        <sz val="12"/>
        <color theme="4" tint="0.59999389629810485"/>
        <rFont val="Century Gothic"/>
        <family val="2"/>
      </rPr>
      <t>m</t>
    </r>
  </si>
  <si>
    <r>
      <t>201</t>
    </r>
    <r>
      <rPr>
        <b/>
        <sz val="12"/>
        <color theme="4" tint="0.59999389629810485"/>
        <rFont val="Century Gothic"/>
        <family val="2"/>
      </rPr>
      <t xml:space="preserve"> m</t>
    </r>
  </si>
  <si>
    <t>Jose Guadalupe Nolasco Perez</t>
  </si>
  <si>
    <t>119-2022-031-AMSA</t>
  </si>
  <si>
    <t>Nazario Hernández Osorio</t>
  </si>
  <si>
    <t>10-2022-031-AMSA</t>
  </si>
  <si>
    <t>Luis Armando Ramirez Martinez</t>
  </si>
  <si>
    <t>19-2022-031-AMSA</t>
  </si>
  <si>
    <t>MINISTERIO DE TRABAJO -DECRETO- 81-71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</si>
</sst>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theme="0"/>
      <name val="Century Gothic"/>
      <family val="2"/>
    </font>
    <font>
      <b/>
      <sz val="12"/>
      <color theme="0"/>
      <name val="Century Gothic"/>
      <family val="2"/>
    </font>
    <font>
      <b/>
      <sz val="12"/>
      <color theme="4" tint="0.59999389629810485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8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5" fillId="0" borderId="0" xfId="0" applyFont="1"/>
    <xf numFmtId="0" fontId="5" fillId="0" borderId="0" xfId="0" applyFont="1" applyFill="1"/>
    <xf numFmtId="0" fontId="3" fillId="0" borderId="0" xfId="2" applyFont="1" applyFill="1" applyBorder="1" applyAlignment="1" applyProtection="1">
      <alignment horizontal="center" vertical="center"/>
      <protection hidden="1"/>
    </xf>
    <xf numFmtId="0" fontId="3" fillId="0" borderId="0" xfId="2" applyFont="1" applyFill="1" applyBorder="1" applyAlignment="1" applyProtection="1">
      <alignment horizontal="center" vertical="center"/>
      <protection hidden="1"/>
    </xf>
    <xf numFmtId="0" fontId="3" fillId="2" borderId="1" xfId="2" applyFont="1" applyFill="1" applyBorder="1" applyAlignment="1" applyProtection="1">
      <alignment horizontal="center" vertical="center" wrapText="1"/>
      <protection hidden="1"/>
    </xf>
    <xf numFmtId="49" fontId="3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44" fontId="4" fillId="2" borderId="1" xfId="1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5" xfId="2" applyFont="1" applyFill="1" applyBorder="1" applyAlignment="1" applyProtection="1">
      <alignment horizontal="center" vertical="center" wrapText="1"/>
      <protection hidden="1"/>
    </xf>
    <xf numFmtId="49" fontId="3" fillId="2" borderId="5" xfId="2" applyNumberFormat="1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44" fontId="4" fillId="2" borderId="7" xfId="1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49" fontId="4" fillId="2" borderId="9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7" xfId="2" applyFont="1" applyFill="1" applyBorder="1" applyAlignment="1" applyProtection="1">
      <alignment horizontal="center" vertical="center" wrapText="1"/>
      <protection hidden="1"/>
    </xf>
    <xf numFmtId="49" fontId="3" fillId="2" borderId="7" xfId="2" applyNumberFormat="1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44" fontId="4" fillId="2" borderId="9" xfId="1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3" borderId="7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5" fillId="4" borderId="12" xfId="0" applyFont="1" applyFill="1" applyBorder="1" applyAlignment="1" applyProtection="1">
      <alignment horizontal="center"/>
      <protection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4" borderId="12" xfId="2" applyFont="1" applyFill="1" applyBorder="1" applyAlignment="1" applyProtection="1">
      <alignment horizontal="center" vertical="center"/>
      <protection hidden="1"/>
    </xf>
    <xf numFmtId="0" fontId="6" fillId="0" borderId="12" xfId="2" applyFont="1" applyFill="1" applyBorder="1" applyAlignment="1" applyProtection="1">
      <alignment horizontal="center" vertical="center"/>
      <protection hidden="1"/>
    </xf>
    <xf numFmtId="44" fontId="6" fillId="0" borderId="12" xfId="1" applyFont="1" applyFill="1" applyBorder="1" applyAlignment="1" applyProtection="1">
      <alignment horizontal="center" vertical="center"/>
      <protection hidden="1"/>
    </xf>
    <xf numFmtId="2" fontId="5" fillId="0" borderId="12" xfId="0" applyNumberFormat="1" applyFont="1" applyFill="1" applyBorder="1" applyAlignment="1" applyProtection="1">
      <alignment horizontal="center"/>
      <protection hidden="1"/>
    </xf>
    <xf numFmtId="44" fontId="5" fillId="4" borderId="12" xfId="1" applyFont="1" applyFill="1" applyBorder="1" applyProtection="1">
      <protection hidden="1"/>
    </xf>
    <xf numFmtId="44" fontId="5" fillId="4" borderId="12" xfId="0" applyNumberFormat="1" applyFont="1" applyFill="1" applyBorder="1" applyProtection="1">
      <protection hidden="1"/>
    </xf>
    <xf numFmtId="44" fontId="5" fillId="3" borderId="12" xfId="0" applyNumberFormat="1" applyFont="1" applyFill="1" applyBorder="1" applyProtection="1">
      <protection hidden="1"/>
    </xf>
    <xf numFmtId="44" fontId="5" fillId="0" borderId="12" xfId="0" applyNumberFormat="1" applyFont="1" applyFill="1" applyBorder="1" applyProtection="1">
      <protection hidden="1"/>
    </xf>
    <xf numFmtId="44" fontId="5" fillId="0" borderId="12" xfId="0" applyNumberFormat="1" applyFont="1" applyFill="1" applyBorder="1" applyAlignment="1" applyProtection="1">
      <alignment horizontal="left"/>
      <protection hidden="1"/>
    </xf>
    <xf numFmtId="44" fontId="5" fillId="2" borderId="12" xfId="0" applyNumberFormat="1" applyFont="1" applyFill="1" applyBorder="1" applyProtection="1">
      <protection hidden="1"/>
    </xf>
    <xf numFmtId="0" fontId="5" fillId="4" borderId="13" xfId="0" applyFont="1" applyFill="1" applyBorder="1" applyAlignment="1" applyProtection="1">
      <alignment horizontal="center"/>
      <protection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5" fillId="4" borderId="13" xfId="2" applyFont="1" applyFill="1" applyBorder="1" applyAlignment="1" applyProtection="1">
      <alignment horizontal="center" vertical="center"/>
      <protection hidden="1"/>
    </xf>
    <xf numFmtId="0" fontId="6" fillId="0" borderId="13" xfId="2" applyFont="1" applyFill="1" applyBorder="1" applyAlignment="1" applyProtection="1">
      <alignment horizontal="center" vertical="center"/>
      <protection hidden="1"/>
    </xf>
    <xf numFmtId="44" fontId="6" fillId="0" borderId="13" xfId="1" applyFont="1" applyFill="1" applyBorder="1" applyAlignment="1" applyProtection="1">
      <alignment horizontal="center" vertical="center"/>
      <protection hidden="1"/>
    </xf>
    <xf numFmtId="2" fontId="5" fillId="0" borderId="13" xfId="0" applyNumberFormat="1" applyFont="1" applyFill="1" applyBorder="1" applyAlignment="1" applyProtection="1">
      <alignment horizontal="center"/>
      <protection hidden="1"/>
    </xf>
    <xf numFmtId="44" fontId="5" fillId="4" borderId="13" xfId="1" applyFont="1" applyFill="1" applyBorder="1" applyProtection="1">
      <protection hidden="1"/>
    </xf>
    <xf numFmtId="44" fontId="5" fillId="4" borderId="13" xfId="0" applyNumberFormat="1" applyFont="1" applyFill="1" applyBorder="1" applyProtection="1">
      <protection hidden="1"/>
    </xf>
    <xf numFmtId="44" fontId="5" fillId="3" borderId="13" xfId="0" applyNumberFormat="1" applyFont="1" applyFill="1" applyBorder="1" applyProtection="1">
      <protection hidden="1"/>
    </xf>
    <xf numFmtId="44" fontId="5" fillId="0" borderId="13" xfId="0" applyNumberFormat="1" applyFont="1" applyFill="1" applyBorder="1" applyProtection="1">
      <protection hidden="1"/>
    </xf>
    <xf numFmtId="44" fontId="5" fillId="0" borderId="13" xfId="0" applyNumberFormat="1" applyFont="1" applyFill="1" applyBorder="1" applyAlignment="1" applyProtection="1">
      <alignment horizontal="left"/>
      <protection hidden="1"/>
    </xf>
    <xf numFmtId="44" fontId="5" fillId="2" borderId="13" xfId="0" applyNumberFormat="1" applyFont="1" applyFill="1" applyBorder="1" applyProtection="1">
      <protection hidden="1"/>
    </xf>
    <xf numFmtId="0" fontId="6" fillId="0" borderId="13" xfId="2" applyFont="1" applyFill="1" applyBorder="1" applyAlignment="1" applyProtection="1">
      <alignment horizontal="left" vertical="center"/>
      <protection hidden="1"/>
    </xf>
    <xf numFmtId="164" fontId="5" fillId="0" borderId="13" xfId="0" applyNumberFormat="1" applyFont="1" applyFill="1" applyBorder="1" applyAlignment="1" applyProtection="1">
      <alignment horizontal="left"/>
      <protection hidden="1"/>
    </xf>
    <xf numFmtId="0" fontId="6" fillId="4" borderId="13" xfId="2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Alignment="1" applyProtection="1">
      <alignment horizontal="left"/>
      <protection hidden="1"/>
    </xf>
    <xf numFmtId="0" fontId="6" fillId="0" borderId="13" xfId="3" applyFont="1" applyFill="1" applyBorder="1" applyAlignment="1" applyProtection="1">
      <alignment horizontal="center" vertical="center"/>
      <protection hidden="1"/>
    </xf>
    <xf numFmtId="0" fontId="6" fillId="0" borderId="13" xfId="0" applyFont="1" applyFill="1" applyBorder="1" applyAlignment="1" applyProtection="1">
      <alignment horizontal="center" vertical="center"/>
      <protection hidden="1"/>
    </xf>
    <xf numFmtId="0" fontId="5" fillId="0" borderId="14" xfId="0" applyFont="1" applyFill="1" applyBorder="1" applyAlignment="1" applyProtection="1">
      <alignment horizontal="center"/>
      <protection hidden="1"/>
    </xf>
    <xf numFmtId="0" fontId="6" fillId="0" borderId="15" xfId="2" applyFont="1" applyFill="1" applyBorder="1" applyAlignment="1" applyProtection="1">
      <alignment horizontal="center" vertical="center"/>
      <protection hidden="1"/>
    </xf>
    <xf numFmtId="44" fontId="6" fillId="4" borderId="13" xfId="1" applyFont="1" applyFill="1" applyBorder="1" applyAlignment="1" applyProtection="1">
      <alignment horizontal="center" vertical="center"/>
      <protection hidden="1"/>
    </xf>
    <xf numFmtId="44" fontId="5" fillId="0" borderId="14" xfId="0" applyNumberFormat="1" applyFont="1" applyFill="1" applyBorder="1" applyAlignment="1" applyProtection="1">
      <alignment horizontal="left"/>
      <protection hidden="1"/>
    </xf>
    <xf numFmtId="44" fontId="5" fillId="2" borderId="14" xfId="0" applyNumberFormat="1" applyFont="1" applyFill="1" applyBorder="1" applyProtection="1">
      <protection hidden="1"/>
    </xf>
    <xf numFmtId="0" fontId="5" fillId="0" borderId="14" xfId="2" applyFont="1" applyFill="1" applyBorder="1" applyAlignment="1" applyProtection="1">
      <alignment horizontal="left" vertical="center"/>
      <protection hidden="1"/>
    </xf>
    <xf numFmtId="0" fontId="5" fillId="0" borderId="13" xfId="2" applyFont="1" applyFill="1" applyBorder="1" applyAlignment="1" applyProtection="1">
      <alignment horizontal="center" vertical="center"/>
      <protection hidden="1"/>
    </xf>
    <xf numFmtId="0" fontId="6" fillId="0" borderId="15" xfId="0" applyFont="1" applyFill="1" applyBorder="1" applyAlignment="1" applyProtection="1">
      <alignment horizontal="center"/>
      <protection hidden="1"/>
    </xf>
    <xf numFmtId="44" fontId="6" fillId="4" borderId="14" xfId="1" applyFont="1" applyFill="1" applyBorder="1" applyAlignment="1" applyProtection="1">
      <alignment horizontal="center" vertical="center"/>
      <protection hidden="1"/>
    </xf>
    <xf numFmtId="2" fontId="6" fillId="0" borderId="14" xfId="0" applyNumberFormat="1" applyFont="1" applyFill="1" applyBorder="1" applyAlignment="1" applyProtection="1">
      <alignment horizontal="center"/>
      <protection hidden="1"/>
    </xf>
    <xf numFmtId="44" fontId="5" fillId="4" borderId="14" xfId="1" applyFont="1" applyFill="1" applyBorder="1" applyProtection="1">
      <protection hidden="1"/>
    </xf>
    <xf numFmtId="44" fontId="5" fillId="4" borderId="14" xfId="0" applyNumberFormat="1" applyFont="1" applyFill="1" applyBorder="1" applyProtection="1">
      <protection hidden="1"/>
    </xf>
    <xf numFmtId="0" fontId="4" fillId="5" borderId="16" xfId="0" applyFont="1" applyFill="1" applyBorder="1" applyAlignment="1" applyProtection="1">
      <alignment horizontal="center"/>
      <protection hidden="1"/>
    </xf>
    <xf numFmtId="0" fontId="4" fillId="5" borderId="17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44" fontId="3" fillId="5" borderId="4" xfId="1" applyFont="1" applyFill="1" applyBorder="1" applyProtection="1">
      <protection hidden="1"/>
    </xf>
    <xf numFmtId="44" fontId="3" fillId="5" borderId="4" xfId="0" applyNumberFormat="1" applyFont="1" applyFill="1" applyBorder="1" applyProtection="1"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44" fontId="6" fillId="4" borderId="0" xfId="1" applyFont="1" applyFill="1" applyBorder="1" applyProtection="1">
      <protection hidden="1"/>
    </xf>
    <xf numFmtId="44" fontId="6" fillId="4" borderId="0" xfId="0" applyNumberFormat="1" applyFont="1" applyFill="1" applyBorder="1" applyProtection="1">
      <protection hidden="1"/>
    </xf>
    <xf numFmtId="0" fontId="3" fillId="4" borderId="11" xfId="2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49" fontId="6" fillId="4" borderId="12" xfId="2" applyNumberFormat="1" applyFont="1" applyFill="1" applyBorder="1" applyAlignment="1" applyProtection="1">
      <alignment horizontal="center" vertical="center"/>
      <protection hidden="1"/>
    </xf>
    <xf numFmtId="0" fontId="6" fillId="4" borderId="12" xfId="2" applyFont="1" applyFill="1" applyBorder="1" applyAlignment="1" applyProtection="1">
      <alignment horizontal="center" vertical="center"/>
      <protection hidden="1"/>
    </xf>
    <xf numFmtId="164" fontId="6" fillId="4" borderId="12" xfId="2" applyNumberFormat="1" applyFont="1" applyFill="1" applyBorder="1" applyAlignment="1" applyProtection="1">
      <alignment horizontal="center" vertical="center"/>
      <protection hidden="1"/>
    </xf>
    <xf numFmtId="44" fontId="5" fillId="8" borderId="12" xfId="0" applyNumberFormat="1" applyFont="1" applyFill="1" applyBorder="1" applyProtection="1">
      <protection hidden="1"/>
    </xf>
    <xf numFmtId="49" fontId="6" fillId="4" borderId="13" xfId="2" applyNumberFormat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Protection="1">
      <protection hidden="1"/>
    </xf>
    <xf numFmtId="44" fontId="5" fillId="8" borderId="13" xfId="0" applyNumberFormat="1" applyFont="1" applyFill="1" applyBorder="1" applyProtection="1">
      <protection hidden="1"/>
    </xf>
    <xf numFmtId="0" fontId="6" fillId="0" borderId="13" xfId="3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44" fontId="5" fillId="0" borderId="13" xfId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Protection="1">
      <protection hidden="1"/>
    </xf>
    <xf numFmtId="49" fontId="6" fillId="0" borderId="13" xfId="2" applyNumberFormat="1" applyFont="1" applyFill="1" applyBorder="1" applyAlignment="1" applyProtection="1">
      <alignment horizontal="center" vertical="center"/>
      <protection hidden="1"/>
    </xf>
    <xf numFmtId="0" fontId="5" fillId="4" borderId="14" xfId="0" applyFont="1" applyFill="1" applyBorder="1" applyAlignment="1" applyProtection="1">
      <alignment horizontal="center"/>
      <protection hidden="1"/>
    </xf>
    <xf numFmtId="49" fontId="6" fillId="4" borderId="14" xfId="2" applyNumberFormat="1" applyFont="1" applyFill="1" applyBorder="1" applyAlignment="1" applyProtection="1">
      <alignment horizontal="center" vertical="center"/>
      <protection hidden="1"/>
    </xf>
    <xf numFmtId="0" fontId="6" fillId="4" borderId="14" xfId="2" applyFont="1" applyFill="1" applyBorder="1" applyAlignment="1" applyProtection="1">
      <alignment horizontal="center" vertical="center"/>
      <protection hidden="1"/>
    </xf>
    <xf numFmtId="0" fontId="6" fillId="0" borderId="14" xfId="3" applyFont="1" applyFill="1" applyBorder="1" applyAlignment="1" applyProtection="1">
      <alignment horizontal="center" vertical="center"/>
      <protection hidden="1"/>
    </xf>
    <xf numFmtId="2" fontId="5" fillId="0" borderId="14" xfId="0" applyNumberFormat="1" applyFont="1" applyFill="1" applyBorder="1" applyAlignment="1" applyProtection="1">
      <alignment horizontal="center"/>
      <protection hidden="1"/>
    </xf>
    <xf numFmtId="44" fontId="5" fillId="3" borderId="14" xfId="0" applyNumberFormat="1" applyFont="1" applyFill="1" applyBorder="1" applyProtection="1">
      <protection hidden="1"/>
    </xf>
    <xf numFmtId="44" fontId="5" fillId="0" borderId="14" xfId="0" applyNumberFormat="1" applyFont="1" applyFill="1" applyBorder="1" applyProtection="1">
      <protection hidden="1"/>
    </xf>
    <xf numFmtId="44" fontId="5" fillId="8" borderId="14" xfId="0" applyNumberFormat="1" applyFont="1" applyFill="1" applyBorder="1" applyProtection="1">
      <protection hidden="1"/>
    </xf>
    <xf numFmtId="44" fontId="5" fillId="0" borderId="6" xfId="0" applyNumberFormat="1" applyFont="1" applyFill="1" applyBorder="1" applyProtection="1">
      <protection hidden="1"/>
    </xf>
    <xf numFmtId="44" fontId="3" fillId="5" borderId="10" xfId="1" applyFont="1" applyFill="1" applyBorder="1" applyProtection="1">
      <protection hidden="1"/>
    </xf>
    <xf numFmtId="44" fontId="3" fillId="4" borderId="0" xfId="1" applyFont="1" applyFill="1" applyBorder="1" applyProtection="1">
      <protection hidden="1"/>
    </xf>
    <xf numFmtId="44" fontId="3" fillId="4" borderId="0" xfId="0" applyNumberFormat="1" applyFont="1" applyFill="1" applyBorder="1" applyProtection="1">
      <protection hidden="1"/>
    </xf>
    <xf numFmtId="44" fontId="4" fillId="4" borderId="0" xfId="0" applyNumberFormat="1" applyFont="1" applyFill="1" applyBorder="1" applyProtection="1">
      <protection hidden="1"/>
    </xf>
    <xf numFmtId="8" fontId="6" fillId="4" borderId="0" xfId="0" applyNumberFormat="1" applyFont="1" applyFill="1" applyBorder="1" applyProtection="1">
      <protection hidden="1"/>
    </xf>
    <xf numFmtId="0" fontId="3" fillId="4" borderId="0" xfId="2" applyFont="1" applyFill="1" applyBorder="1" applyAlignment="1" applyProtection="1">
      <alignment horizontal="center" vertical="center"/>
      <protection hidden="1"/>
    </xf>
    <xf numFmtId="44" fontId="4" fillId="2" borderId="3" xfId="1" applyFont="1" applyFill="1" applyBorder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 wrapText="1"/>
      <protection hidden="1"/>
    </xf>
    <xf numFmtId="44" fontId="4" fillId="2" borderId="21" xfId="1" applyFont="1" applyFill="1" applyBorder="1" applyAlignment="1" applyProtection="1">
      <alignment horizontal="center" vertical="center"/>
      <protection hidden="1"/>
    </xf>
    <xf numFmtId="44" fontId="6" fillId="4" borderId="12" xfId="1" applyFont="1" applyFill="1" applyBorder="1" applyAlignment="1" applyProtection="1">
      <alignment vertical="center"/>
      <protection hidden="1"/>
    </xf>
    <xf numFmtId="44" fontId="6" fillId="4" borderId="13" xfId="1" applyFont="1" applyFill="1" applyBorder="1" applyAlignment="1" applyProtection="1">
      <alignment vertical="center"/>
      <protection hidden="1"/>
    </xf>
    <xf numFmtId="0" fontId="5" fillId="0" borderId="13" xfId="3" applyFont="1" applyFill="1" applyBorder="1" applyAlignment="1" applyProtection="1">
      <alignment horizontal="center" vertical="center"/>
      <protection hidden="1"/>
    </xf>
    <xf numFmtId="44" fontId="6" fillId="0" borderId="13" xfId="1" applyFont="1" applyFill="1" applyBorder="1" applyAlignment="1" applyProtection="1">
      <alignment vertic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4" borderId="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6" fillId="4" borderId="0" xfId="2" applyFont="1" applyFill="1" applyBorder="1" applyAlignment="1" applyProtection="1">
      <alignment horizontal="center" vertical="center"/>
      <protection hidden="1"/>
    </xf>
    <xf numFmtId="0" fontId="6" fillId="0" borderId="0" xfId="3" applyFont="1" applyFill="1" applyBorder="1" applyAlignment="1" applyProtection="1">
      <alignment horizontal="center" vertical="center"/>
      <protection hidden="1"/>
    </xf>
    <xf numFmtId="44" fontId="6" fillId="4" borderId="0" xfId="1" applyFont="1" applyFill="1" applyBorder="1" applyAlignment="1" applyProtection="1">
      <alignment vertical="center"/>
      <protection hidden="1"/>
    </xf>
    <xf numFmtId="2" fontId="5" fillId="0" borderId="0" xfId="0" applyNumberFormat="1" applyFont="1" applyFill="1" applyBorder="1" applyAlignment="1" applyProtection="1">
      <alignment horizontal="center"/>
      <protection hidden="1"/>
    </xf>
    <xf numFmtId="44" fontId="5" fillId="0" borderId="0" xfId="1" applyFont="1" applyFill="1" applyBorder="1" applyProtection="1">
      <protection hidden="1"/>
    </xf>
    <xf numFmtId="44" fontId="5" fillId="0" borderId="0" xfId="0" applyNumberFormat="1" applyFont="1" applyFill="1" applyBorder="1" applyProtection="1">
      <protection hidden="1"/>
    </xf>
    <xf numFmtId="44" fontId="4" fillId="2" borderId="22" xfId="1" applyFont="1" applyFill="1" applyBorder="1" applyAlignment="1" applyProtection="1">
      <alignment horizontal="center" vertical="center" wrapText="1"/>
      <protection hidden="1"/>
    </xf>
    <xf numFmtId="0" fontId="4" fillId="2" borderId="29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6" fillId="0" borderId="14" xfId="2" applyFont="1" applyFill="1" applyBorder="1" applyAlignment="1" applyProtection="1">
      <alignment horizontal="center" vertical="center"/>
      <protection hidden="1"/>
    </xf>
    <xf numFmtId="44" fontId="6" fillId="4" borderId="14" xfId="1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44" fontId="8" fillId="0" borderId="0" xfId="1" applyFont="1" applyFill="1" applyBorder="1" applyProtection="1">
      <protection hidden="1"/>
    </xf>
    <xf numFmtId="44" fontId="8" fillId="0" borderId="0" xfId="0" applyNumberFormat="1" applyFont="1" applyFill="1" applyBorder="1" applyProtection="1">
      <protection hidden="1"/>
    </xf>
    <xf numFmtId="44" fontId="3" fillId="0" borderId="0" xfId="1" applyFont="1" applyFill="1" applyBorder="1" applyProtection="1">
      <protection hidden="1"/>
    </xf>
    <xf numFmtId="44" fontId="3" fillId="0" borderId="0" xfId="0" applyNumberFormat="1" applyFont="1" applyFill="1" applyBorder="1" applyProtection="1">
      <protection hidden="1"/>
    </xf>
    <xf numFmtId="0" fontId="3" fillId="4" borderId="0" xfId="2" applyFont="1" applyFill="1" applyBorder="1" applyAlignment="1" applyProtection="1">
      <alignment horizontal="center" vertical="center"/>
      <protection hidden="1"/>
    </xf>
    <xf numFmtId="0" fontId="3" fillId="4" borderId="30" xfId="2" applyFont="1" applyFill="1" applyBorder="1" applyAlignment="1" applyProtection="1">
      <alignment vertical="center"/>
      <protection hidden="1"/>
    </xf>
    <xf numFmtId="0" fontId="3" fillId="6" borderId="23" xfId="2" applyFont="1" applyFill="1" applyBorder="1" applyAlignment="1" applyProtection="1">
      <alignment horizontal="center" vertical="center" wrapText="1"/>
      <protection hidden="1"/>
    </xf>
    <xf numFmtId="0" fontId="3" fillId="2" borderId="16" xfId="2" applyFont="1" applyFill="1" applyBorder="1" applyAlignment="1" applyProtection="1">
      <alignment horizontal="center" vertical="center"/>
      <protection hidden="1"/>
    </xf>
    <xf numFmtId="0" fontId="3" fillId="2" borderId="17" xfId="2" applyFont="1" applyFill="1" applyBorder="1" applyAlignment="1" applyProtection="1">
      <alignment horizontal="center" vertical="center"/>
      <protection hidden="1"/>
    </xf>
    <xf numFmtId="0" fontId="3" fillId="2" borderId="24" xfId="2" applyFont="1" applyFill="1" applyBorder="1" applyAlignment="1" applyProtection="1">
      <alignment horizontal="center" vertical="center"/>
      <protection hidden="1"/>
    </xf>
    <xf numFmtId="0" fontId="3" fillId="6" borderId="3" xfId="2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3" fillId="0" borderId="0" xfId="2" applyFont="1" applyFill="1" applyBorder="1" applyAlignment="1" applyProtection="1">
      <alignment vertical="center"/>
      <protection hidden="1"/>
    </xf>
    <xf numFmtId="0" fontId="3" fillId="6" borderId="25" xfId="2" applyFont="1" applyFill="1" applyBorder="1" applyAlignment="1" applyProtection="1">
      <alignment horizontal="center" vertical="center" wrapText="1"/>
      <protection hidden="1"/>
    </xf>
    <xf numFmtId="0" fontId="3" fillId="2" borderId="9" xfId="2" applyFont="1" applyFill="1" applyBorder="1" applyAlignment="1" applyProtection="1">
      <alignment horizontal="center" vertical="center"/>
      <protection hidden="1"/>
    </xf>
    <xf numFmtId="0" fontId="3" fillId="6" borderId="26" xfId="2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protection hidden="1"/>
    </xf>
    <xf numFmtId="0" fontId="3" fillId="2" borderId="30" xfId="2" applyFont="1" applyFill="1" applyBorder="1" applyAlignment="1" applyProtection="1">
      <alignment vertical="center"/>
      <protection hidden="1"/>
    </xf>
    <xf numFmtId="0" fontId="3" fillId="6" borderId="27" xfId="2" applyFont="1" applyFill="1" applyBorder="1" applyAlignment="1" applyProtection="1">
      <alignment horizontal="center" vertical="center" wrapText="1"/>
      <protection hidden="1"/>
    </xf>
    <xf numFmtId="0" fontId="3" fillId="2" borderId="5" xfId="2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3" fillId="6" borderId="8" xfId="2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165" fontId="3" fillId="7" borderId="16" xfId="2" applyNumberFormat="1" applyFont="1" applyFill="1" applyBorder="1" applyAlignment="1" applyProtection="1">
      <alignment vertical="center"/>
      <protection hidden="1"/>
    </xf>
    <xf numFmtId="165" fontId="6" fillId="4" borderId="9" xfId="2" applyNumberFormat="1" applyFont="1" applyFill="1" applyBorder="1" applyAlignment="1" applyProtection="1">
      <alignment vertical="center"/>
      <protection hidden="1"/>
    </xf>
    <xf numFmtId="165" fontId="6" fillId="0" borderId="9" xfId="2" applyNumberFormat="1" applyFont="1" applyBorder="1" applyAlignment="1" applyProtection="1">
      <alignment vertical="center"/>
      <protection hidden="1"/>
    </xf>
    <xf numFmtId="165" fontId="6" fillId="0" borderId="17" xfId="2" applyNumberFormat="1" applyFont="1" applyBorder="1" applyAlignment="1" applyProtection="1">
      <alignment vertical="center"/>
      <protection hidden="1"/>
    </xf>
    <xf numFmtId="165" fontId="6" fillId="0" borderId="24" xfId="2" applyNumberFormat="1" applyFont="1" applyBorder="1" applyAlignment="1" applyProtection="1">
      <alignment vertical="center"/>
      <protection hidden="1"/>
    </xf>
    <xf numFmtId="165" fontId="3" fillId="7" borderId="24" xfId="2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44" fontId="5" fillId="0" borderId="0" xfId="0" applyNumberFormat="1" applyFont="1" applyAlignment="1" applyProtection="1">
      <alignment horizontal="center"/>
      <protection hidden="1"/>
    </xf>
    <xf numFmtId="44" fontId="5" fillId="0" borderId="0" xfId="1" applyFont="1" applyProtection="1">
      <protection hidden="1"/>
    </xf>
    <xf numFmtId="44" fontId="5" fillId="0" borderId="0" xfId="0" applyNumberFormat="1" applyFont="1" applyProtection="1"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protection hidden="1"/>
    </xf>
    <xf numFmtId="0" fontId="4" fillId="0" borderId="0" xfId="0" applyFont="1" applyFill="1" applyProtection="1">
      <protection hidden="1"/>
    </xf>
    <xf numFmtId="44" fontId="4" fillId="0" borderId="0" xfId="1" applyFont="1" applyFill="1" applyProtection="1">
      <protection hidden="1"/>
    </xf>
    <xf numFmtId="0" fontId="5" fillId="0" borderId="0" xfId="0" applyFont="1" applyFill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/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140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140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140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7"/>
  <sheetViews>
    <sheetView tabSelected="1" zoomScale="62" zoomScaleNormal="62" zoomScaleSheetLayoutView="53" zoomScalePageLayoutView="66" workbookViewId="0">
      <selection activeCell="K18" sqref="K18"/>
    </sheetView>
  </sheetViews>
  <sheetFormatPr baseColWidth="10" defaultColWidth="9.140625" defaultRowHeight="15" x14ac:dyDescent="0.25"/>
  <cols>
    <col min="1" max="1" width="5.28515625" style="1" customWidth="1"/>
    <col min="2" max="2" width="22.7109375" customWidth="1"/>
    <col min="3" max="3" width="20" customWidth="1"/>
    <col min="4" max="4" width="22.28515625" style="1" customWidth="1"/>
    <col min="5" max="5" width="44.5703125" style="1" customWidth="1"/>
    <col min="6" max="6" width="12.28515625" customWidth="1"/>
    <col min="7" max="7" width="7.85546875" customWidth="1"/>
    <col min="8" max="8" width="22.28515625" customWidth="1"/>
    <col min="9" max="9" width="19.42578125" customWidth="1"/>
    <col min="10" max="10" width="18.5703125" customWidth="1"/>
    <col min="11" max="11" width="19.7109375" customWidth="1"/>
    <col min="12" max="12" width="17.140625" customWidth="1"/>
    <col min="13" max="13" width="19" customWidth="1"/>
    <col min="14" max="15" width="17.85546875" customWidth="1"/>
    <col min="16" max="16" width="20.140625" customWidth="1"/>
    <col min="17" max="17" width="22" customWidth="1"/>
  </cols>
  <sheetData>
    <row r="1" spans="1:19" ht="17.25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3"/>
    </row>
    <row r="2" spans="1:19" ht="17.25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"/>
    </row>
    <row r="3" spans="1:19" ht="15.75" customHeight="1" thickBot="1" x14ac:dyDescent="0.35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3"/>
    </row>
    <row r="4" spans="1:19" ht="18" customHeight="1" thickBot="1" x14ac:dyDescent="0.35">
      <c r="A4" s="7" t="s">
        <v>1</v>
      </c>
      <c r="B4" s="7" t="s">
        <v>2</v>
      </c>
      <c r="C4" s="7" t="s">
        <v>3</v>
      </c>
      <c r="D4" s="7" t="s">
        <v>72</v>
      </c>
      <c r="E4" s="7" t="s">
        <v>4</v>
      </c>
      <c r="F4" s="8" t="s">
        <v>5</v>
      </c>
      <c r="G4" s="9" t="s">
        <v>6</v>
      </c>
      <c r="H4" s="9" t="s">
        <v>7</v>
      </c>
      <c r="I4" s="10" t="s">
        <v>8</v>
      </c>
      <c r="J4" s="9" t="s">
        <v>73</v>
      </c>
      <c r="K4" s="11" t="s">
        <v>9</v>
      </c>
      <c r="L4" s="12" t="s">
        <v>10</v>
      </c>
      <c r="M4" s="13"/>
      <c r="N4" s="14"/>
      <c r="O4" s="15" t="s">
        <v>253</v>
      </c>
      <c r="P4" s="15" t="s">
        <v>11</v>
      </c>
      <c r="Q4" s="7" t="s">
        <v>12</v>
      </c>
      <c r="R4" s="3"/>
    </row>
    <row r="5" spans="1:19" ht="18" thickBot="1" x14ac:dyDescent="0.35">
      <c r="A5" s="16"/>
      <c r="B5" s="16"/>
      <c r="C5" s="16"/>
      <c r="D5" s="16"/>
      <c r="E5" s="16"/>
      <c r="F5" s="17"/>
      <c r="G5" s="18"/>
      <c r="H5" s="19"/>
      <c r="I5" s="20"/>
      <c r="J5" s="21"/>
      <c r="K5" s="22"/>
      <c r="L5" s="23" t="s">
        <v>246</v>
      </c>
      <c r="M5" s="23" t="s">
        <v>245</v>
      </c>
      <c r="N5" s="24" t="s">
        <v>244</v>
      </c>
      <c r="O5" s="25"/>
      <c r="P5" s="25"/>
      <c r="Q5" s="16"/>
      <c r="R5" s="3"/>
    </row>
    <row r="6" spans="1:19" ht="61.5" customHeight="1" thickBot="1" x14ac:dyDescent="0.35">
      <c r="A6" s="26"/>
      <c r="B6" s="26"/>
      <c r="C6" s="26"/>
      <c r="D6" s="26"/>
      <c r="E6" s="26"/>
      <c r="F6" s="27"/>
      <c r="G6" s="19"/>
      <c r="H6" s="28" t="s">
        <v>13</v>
      </c>
      <c r="I6" s="29" t="s">
        <v>14</v>
      </c>
      <c r="J6" s="30" t="s">
        <v>15</v>
      </c>
      <c r="K6" s="31"/>
      <c r="L6" s="32" t="s">
        <v>16</v>
      </c>
      <c r="M6" s="32" t="s">
        <v>17</v>
      </c>
      <c r="N6" s="32" t="s">
        <v>18</v>
      </c>
      <c r="O6" s="33"/>
      <c r="P6" s="33"/>
      <c r="Q6" s="26"/>
      <c r="R6" s="4"/>
      <c r="S6" s="2"/>
    </row>
    <row r="7" spans="1:19" ht="17.25" x14ac:dyDescent="0.3">
      <c r="A7" s="34">
        <v>1</v>
      </c>
      <c r="B7" s="35" t="s">
        <v>19</v>
      </c>
      <c r="C7" s="36" t="s">
        <v>20</v>
      </c>
      <c r="D7" s="35" t="s">
        <v>21</v>
      </c>
      <c r="E7" s="37" t="s">
        <v>22</v>
      </c>
      <c r="F7" s="38">
        <v>71.400000000000006</v>
      </c>
      <c r="G7" s="34">
        <v>31</v>
      </c>
      <c r="H7" s="39">
        <v>836.6</v>
      </c>
      <c r="I7" s="40">
        <f t="shared" ref="I7:I27" si="0">+F7*G7</f>
        <v>2213.4</v>
      </c>
      <c r="J7" s="41">
        <v>250</v>
      </c>
      <c r="K7" s="42">
        <f>H7+I7+J7</f>
        <v>3300</v>
      </c>
      <c r="L7" s="43">
        <f>ROUND((H7+I7)*4.83%,2)</f>
        <v>147.32</v>
      </c>
      <c r="M7" s="44">
        <v>849.7</v>
      </c>
      <c r="N7" s="44">
        <v>0</v>
      </c>
      <c r="O7" s="44">
        <f>(H7+I7)*3.2258%</f>
        <v>98.386900000000011</v>
      </c>
      <c r="P7" s="43">
        <f>L7+M7+N7+O7</f>
        <v>1095.4069</v>
      </c>
      <c r="Q7" s="45">
        <f>K7-P7</f>
        <v>2204.5931</v>
      </c>
      <c r="R7" s="4"/>
      <c r="S7" s="2"/>
    </row>
    <row r="8" spans="1:19" ht="17.25" x14ac:dyDescent="0.3">
      <c r="A8" s="46">
        <f>A7+1</f>
        <v>2</v>
      </c>
      <c r="B8" s="47" t="s">
        <v>23</v>
      </c>
      <c r="C8" s="48" t="s">
        <v>20</v>
      </c>
      <c r="D8" s="47" t="s">
        <v>21</v>
      </c>
      <c r="E8" s="49" t="s">
        <v>24</v>
      </c>
      <c r="F8" s="50">
        <v>71.400000000000006</v>
      </c>
      <c r="G8" s="46">
        <f>($G$7)</f>
        <v>31</v>
      </c>
      <c r="H8" s="51">
        <v>836.6</v>
      </c>
      <c r="I8" s="52">
        <f t="shared" si="0"/>
        <v>2213.4</v>
      </c>
      <c r="J8" s="53">
        <v>250</v>
      </c>
      <c r="K8" s="54">
        <f t="shared" ref="K8:K29" si="1">H8+I8+J8</f>
        <v>3300</v>
      </c>
      <c r="L8" s="55">
        <f t="shared" ref="L8:L29" si="2">ROUND((H8+I8)*4.83%,2)</f>
        <v>147.32</v>
      </c>
      <c r="M8" s="56">
        <v>0</v>
      </c>
      <c r="N8" s="56">
        <v>0</v>
      </c>
      <c r="O8" s="44">
        <f t="shared" ref="O8:O29" si="3">(H8+I8)*3.2258%</f>
        <v>98.386900000000011</v>
      </c>
      <c r="P8" s="43">
        <f t="shared" ref="P8:P29" si="4">L8+M8+N8+O8</f>
        <v>245.70690000000002</v>
      </c>
      <c r="Q8" s="57">
        <f t="shared" ref="Q8:Q26" si="5">ROUND(K8-P8,2)</f>
        <v>3054.29</v>
      </c>
      <c r="R8" s="4"/>
      <c r="S8" s="2"/>
    </row>
    <row r="9" spans="1:19" ht="17.25" x14ac:dyDescent="0.3">
      <c r="A9" s="46">
        <f t="shared" ref="A9:A29" si="6">A8+1</f>
        <v>3</v>
      </c>
      <c r="B9" s="47" t="s">
        <v>25</v>
      </c>
      <c r="C9" s="48" t="s">
        <v>20</v>
      </c>
      <c r="D9" s="47" t="s">
        <v>21</v>
      </c>
      <c r="E9" s="49" t="s">
        <v>26</v>
      </c>
      <c r="F9" s="50">
        <v>71.400000000000006</v>
      </c>
      <c r="G9" s="46">
        <f t="shared" ref="G9:G29" si="7">($G$7)</f>
        <v>31</v>
      </c>
      <c r="H9" s="51">
        <v>836.6</v>
      </c>
      <c r="I9" s="52">
        <f t="shared" si="0"/>
        <v>2213.4</v>
      </c>
      <c r="J9" s="53">
        <v>250</v>
      </c>
      <c r="K9" s="54">
        <f t="shared" si="1"/>
        <v>3300</v>
      </c>
      <c r="L9" s="55">
        <f t="shared" si="2"/>
        <v>147.32</v>
      </c>
      <c r="M9" s="56">
        <v>0</v>
      </c>
      <c r="N9" s="56">
        <v>0</v>
      </c>
      <c r="O9" s="44">
        <f t="shared" si="3"/>
        <v>98.386900000000011</v>
      </c>
      <c r="P9" s="43">
        <f t="shared" si="4"/>
        <v>245.70690000000002</v>
      </c>
      <c r="Q9" s="57">
        <f t="shared" si="5"/>
        <v>3054.29</v>
      </c>
      <c r="R9" s="4"/>
      <c r="S9" s="2"/>
    </row>
    <row r="10" spans="1:19" ht="17.25" x14ac:dyDescent="0.3">
      <c r="A10" s="46">
        <f t="shared" si="6"/>
        <v>4</v>
      </c>
      <c r="B10" s="47" t="s">
        <v>27</v>
      </c>
      <c r="C10" s="48" t="s">
        <v>20</v>
      </c>
      <c r="D10" s="47" t="s">
        <v>21</v>
      </c>
      <c r="E10" s="49" t="s">
        <v>28</v>
      </c>
      <c r="F10" s="50">
        <v>71.400000000000006</v>
      </c>
      <c r="G10" s="46">
        <f t="shared" si="7"/>
        <v>31</v>
      </c>
      <c r="H10" s="51">
        <v>836.6</v>
      </c>
      <c r="I10" s="52">
        <f t="shared" si="0"/>
        <v>2213.4</v>
      </c>
      <c r="J10" s="53">
        <v>250</v>
      </c>
      <c r="K10" s="54">
        <f t="shared" si="1"/>
        <v>3300</v>
      </c>
      <c r="L10" s="55">
        <f t="shared" si="2"/>
        <v>147.32</v>
      </c>
      <c r="M10" s="56">
        <v>0</v>
      </c>
      <c r="N10" s="56">
        <v>0</v>
      </c>
      <c r="O10" s="44">
        <f t="shared" si="3"/>
        <v>98.386900000000011</v>
      </c>
      <c r="P10" s="43">
        <f t="shared" si="4"/>
        <v>245.70690000000002</v>
      </c>
      <c r="Q10" s="57">
        <f t="shared" si="5"/>
        <v>3054.29</v>
      </c>
      <c r="R10" s="4"/>
      <c r="S10" s="2"/>
    </row>
    <row r="11" spans="1:19" ht="17.25" x14ac:dyDescent="0.3">
      <c r="A11" s="46">
        <f t="shared" si="6"/>
        <v>5</v>
      </c>
      <c r="B11" s="47" t="s">
        <v>29</v>
      </c>
      <c r="C11" s="48" t="s">
        <v>20</v>
      </c>
      <c r="D11" s="47" t="s">
        <v>21</v>
      </c>
      <c r="E11" s="58" t="s">
        <v>30</v>
      </c>
      <c r="F11" s="50">
        <v>71.400000000000006</v>
      </c>
      <c r="G11" s="46">
        <f t="shared" si="7"/>
        <v>31</v>
      </c>
      <c r="H11" s="51">
        <v>836.6</v>
      </c>
      <c r="I11" s="52">
        <f t="shared" si="0"/>
        <v>2213.4</v>
      </c>
      <c r="J11" s="53">
        <v>250</v>
      </c>
      <c r="K11" s="54">
        <f t="shared" si="1"/>
        <v>3300</v>
      </c>
      <c r="L11" s="55">
        <f t="shared" si="2"/>
        <v>147.32</v>
      </c>
      <c r="M11" s="56">
        <v>0</v>
      </c>
      <c r="N11" s="56">
        <v>0</v>
      </c>
      <c r="O11" s="44">
        <f t="shared" si="3"/>
        <v>98.386900000000011</v>
      </c>
      <c r="P11" s="43">
        <f t="shared" si="4"/>
        <v>245.70690000000002</v>
      </c>
      <c r="Q11" s="57">
        <f t="shared" si="5"/>
        <v>3054.29</v>
      </c>
      <c r="R11" s="4"/>
      <c r="S11" s="2"/>
    </row>
    <row r="12" spans="1:19" ht="17.25" x14ac:dyDescent="0.3">
      <c r="A12" s="46">
        <f t="shared" si="6"/>
        <v>6</v>
      </c>
      <c r="B12" s="47" t="s">
        <v>31</v>
      </c>
      <c r="C12" s="48" t="s">
        <v>20</v>
      </c>
      <c r="D12" s="49" t="s">
        <v>32</v>
      </c>
      <c r="E12" s="49" t="s">
        <v>33</v>
      </c>
      <c r="F12" s="50">
        <v>71.400000000000006</v>
      </c>
      <c r="G12" s="46">
        <f t="shared" si="7"/>
        <v>31</v>
      </c>
      <c r="H12" s="51">
        <v>836.6</v>
      </c>
      <c r="I12" s="52">
        <f t="shared" si="0"/>
        <v>2213.4</v>
      </c>
      <c r="J12" s="53">
        <v>250</v>
      </c>
      <c r="K12" s="54">
        <f t="shared" si="1"/>
        <v>3300</v>
      </c>
      <c r="L12" s="55">
        <f t="shared" si="2"/>
        <v>147.32</v>
      </c>
      <c r="M12" s="56">
        <v>0</v>
      </c>
      <c r="N12" s="59">
        <v>0</v>
      </c>
      <c r="O12" s="44">
        <f t="shared" si="3"/>
        <v>98.386900000000011</v>
      </c>
      <c r="P12" s="43">
        <f t="shared" si="4"/>
        <v>245.70690000000002</v>
      </c>
      <c r="Q12" s="57">
        <f t="shared" si="5"/>
        <v>3054.29</v>
      </c>
      <c r="R12" s="4"/>
      <c r="S12" s="2"/>
    </row>
    <row r="13" spans="1:19" ht="17.25" x14ac:dyDescent="0.3">
      <c r="A13" s="46">
        <f t="shared" si="6"/>
        <v>7</v>
      </c>
      <c r="B13" s="47" t="s">
        <v>34</v>
      </c>
      <c r="C13" s="60" t="s">
        <v>20</v>
      </c>
      <c r="D13" s="47" t="s">
        <v>21</v>
      </c>
      <c r="E13" s="49" t="s">
        <v>35</v>
      </c>
      <c r="F13" s="50">
        <v>71.400000000000006</v>
      </c>
      <c r="G13" s="46">
        <f t="shared" si="7"/>
        <v>31</v>
      </c>
      <c r="H13" s="51">
        <v>836.6</v>
      </c>
      <c r="I13" s="52">
        <f t="shared" si="0"/>
        <v>2213.4</v>
      </c>
      <c r="J13" s="53">
        <v>250</v>
      </c>
      <c r="K13" s="54">
        <f t="shared" si="1"/>
        <v>3300</v>
      </c>
      <c r="L13" s="55">
        <f t="shared" si="2"/>
        <v>147.32</v>
      </c>
      <c r="M13" s="56">
        <v>559.91</v>
      </c>
      <c r="N13" s="61">
        <v>749.7</v>
      </c>
      <c r="O13" s="44">
        <f t="shared" si="3"/>
        <v>98.386900000000011</v>
      </c>
      <c r="P13" s="43">
        <f t="shared" si="4"/>
        <v>1555.3169</v>
      </c>
      <c r="Q13" s="57">
        <f t="shared" si="5"/>
        <v>1744.68</v>
      </c>
      <c r="R13" s="4"/>
      <c r="S13" s="2"/>
    </row>
    <row r="14" spans="1:19" ht="17.25" x14ac:dyDescent="0.3">
      <c r="A14" s="46">
        <f t="shared" si="6"/>
        <v>8</v>
      </c>
      <c r="B14" s="47" t="s">
        <v>36</v>
      </c>
      <c r="C14" s="48" t="s">
        <v>20</v>
      </c>
      <c r="D14" s="47" t="s">
        <v>21</v>
      </c>
      <c r="E14" s="49" t="s">
        <v>37</v>
      </c>
      <c r="F14" s="50">
        <v>71.400000000000006</v>
      </c>
      <c r="G14" s="46">
        <f t="shared" si="7"/>
        <v>31</v>
      </c>
      <c r="H14" s="51">
        <v>836.6</v>
      </c>
      <c r="I14" s="52">
        <f t="shared" si="0"/>
        <v>2213.4</v>
      </c>
      <c r="J14" s="53">
        <v>250</v>
      </c>
      <c r="K14" s="54">
        <f t="shared" si="1"/>
        <v>3300</v>
      </c>
      <c r="L14" s="55">
        <f t="shared" si="2"/>
        <v>147.32</v>
      </c>
      <c r="M14" s="56">
        <v>0</v>
      </c>
      <c r="N14" s="59">
        <v>0</v>
      </c>
      <c r="O14" s="44">
        <f t="shared" si="3"/>
        <v>98.386900000000011</v>
      </c>
      <c r="P14" s="43">
        <f t="shared" si="4"/>
        <v>245.70690000000002</v>
      </c>
      <c r="Q14" s="57">
        <f t="shared" si="5"/>
        <v>3054.29</v>
      </c>
      <c r="R14" s="4"/>
      <c r="S14" s="2"/>
    </row>
    <row r="15" spans="1:19" ht="17.25" customHeight="1" x14ac:dyDescent="0.3">
      <c r="A15" s="46">
        <f t="shared" si="6"/>
        <v>9</v>
      </c>
      <c r="B15" s="47" t="s">
        <v>38</v>
      </c>
      <c r="C15" s="48" t="s">
        <v>20</v>
      </c>
      <c r="D15" s="47" t="s">
        <v>21</v>
      </c>
      <c r="E15" s="49" t="s">
        <v>39</v>
      </c>
      <c r="F15" s="50">
        <v>71.400000000000006</v>
      </c>
      <c r="G15" s="46">
        <f t="shared" si="7"/>
        <v>31</v>
      </c>
      <c r="H15" s="51">
        <v>836.6</v>
      </c>
      <c r="I15" s="52">
        <f t="shared" si="0"/>
        <v>2213.4</v>
      </c>
      <c r="J15" s="53">
        <v>250</v>
      </c>
      <c r="K15" s="54">
        <f>SUM(H15:J15)</f>
        <v>3300</v>
      </c>
      <c r="L15" s="55">
        <f t="shared" si="2"/>
        <v>147.32</v>
      </c>
      <c r="M15" s="56">
        <v>0</v>
      </c>
      <c r="N15" s="59">
        <v>0</v>
      </c>
      <c r="O15" s="44">
        <f t="shared" si="3"/>
        <v>98.386900000000011</v>
      </c>
      <c r="P15" s="43">
        <f t="shared" si="4"/>
        <v>245.70690000000002</v>
      </c>
      <c r="Q15" s="57">
        <f t="shared" si="5"/>
        <v>3054.29</v>
      </c>
      <c r="R15" s="4"/>
      <c r="S15" s="2"/>
    </row>
    <row r="16" spans="1:19" ht="17.25" customHeight="1" x14ac:dyDescent="0.3">
      <c r="A16" s="46">
        <f t="shared" si="6"/>
        <v>10</v>
      </c>
      <c r="B16" s="47" t="s">
        <v>250</v>
      </c>
      <c r="C16" s="60" t="s">
        <v>41</v>
      </c>
      <c r="D16" s="49" t="s">
        <v>42</v>
      </c>
      <c r="E16" s="60" t="s">
        <v>249</v>
      </c>
      <c r="F16" s="50">
        <v>75.64</v>
      </c>
      <c r="G16" s="46">
        <f t="shared" si="7"/>
        <v>31</v>
      </c>
      <c r="H16" s="51">
        <v>705.16</v>
      </c>
      <c r="I16" s="52">
        <f>+F16*G16</f>
        <v>2344.84</v>
      </c>
      <c r="J16" s="53">
        <v>250</v>
      </c>
      <c r="K16" s="54">
        <f>SUM(H16:J16)</f>
        <v>3300</v>
      </c>
      <c r="L16" s="55">
        <f t="shared" si="2"/>
        <v>147.32</v>
      </c>
      <c r="M16" s="56">
        <v>0</v>
      </c>
      <c r="N16" s="59">
        <v>0</v>
      </c>
      <c r="O16" s="44">
        <f t="shared" si="3"/>
        <v>98.386900000000011</v>
      </c>
      <c r="P16" s="43">
        <f t="shared" si="4"/>
        <v>245.70690000000002</v>
      </c>
      <c r="Q16" s="57">
        <f t="shared" si="5"/>
        <v>3054.29</v>
      </c>
      <c r="R16" s="4"/>
      <c r="S16" s="2"/>
    </row>
    <row r="17" spans="1:19" ht="18" customHeight="1" x14ac:dyDescent="0.3">
      <c r="A17" s="46">
        <f t="shared" si="6"/>
        <v>11</v>
      </c>
      <c r="B17" s="47" t="s">
        <v>40</v>
      </c>
      <c r="C17" s="60" t="s">
        <v>41</v>
      </c>
      <c r="D17" s="49" t="s">
        <v>42</v>
      </c>
      <c r="E17" s="49" t="s">
        <v>43</v>
      </c>
      <c r="F17" s="50">
        <v>75.64</v>
      </c>
      <c r="G17" s="46">
        <f t="shared" si="7"/>
        <v>31</v>
      </c>
      <c r="H17" s="51">
        <v>705.16</v>
      </c>
      <c r="I17" s="52">
        <f t="shared" si="0"/>
        <v>2344.84</v>
      </c>
      <c r="J17" s="53">
        <v>250</v>
      </c>
      <c r="K17" s="54">
        <f t="shared" si="1"/>
        <v>3300</v>
      </c>
      <c r="L17" s="55">
        <f t="shared" si="2"/>
        <v>147.32</v>
      </c>
      <c r="M17" s="56">
        <v>1166.99</v>
      </c>
      <c r="N17" s="59">
        <v>0</v>
      </c>
      <c r="O17" s="44">
        <f t="shared" si="3"/>
        <v>98.386900000000011</v>
      </c>
      <c r="P17" s="43">
        <f t="shared" si="4"/>
        <v>1412.6968999999999</v>
      </c>
      <c r="Q17" s="57">
        <f t="shared" si="5"/>
        <v>1887.3</v>
      </c>
      <c r="R17" s="4"/>
      <c r="S17" s="2"/>
    </row>
    <row r="18" spans="1:19" ht="17.25" x14ac:dyDescent="0.3">
      <c r="A18" s="46">
        <f t="shared" si="6"/>
        <v>12</v>
      </c>
      <c r="B18" s="47" t="s">
        <v>44</v>
      </c>
      <c r="C18" s="60" t="s">
        <v>41</v>
      </c>
      <c r="D18" s="49" t="s">
        <v>42</v>
      </c>
      <c r="E18" s="49" t="s">
        <v>45</v>
      </c>
      <c r="F18" s="50">
        <v>75.64</v>
      </c>
      <c r="G18" s="46">
        <f t="shared" si="7"/>
        <v>31</v>
      </c>
      <c r="H18" s="51">
        <v>705.16</v>
      </c>
      <c r="I18" s="52">
        <f t="shared" si="0"/>
        <v>2344.84</v>
      </c>
      <c r="J18" s="53">
        <v>250</v>
      </c>
      <c r="K18" s="54">
        <f t="shared" si="1"/>
        <v>3300</v>
      </c>
      <c r="L18" s="55">
        <f t="shared" si="2"/>
        <v>147.32</v>
      </c>
      <c r="M18" s="56">
        <v>406.66</v>
      </c>
      <c r="N18" s="59">
        <v>0</v>
      </c>
      <c r="O18" s="44">
        <f t="shared" si="3"/>
        <v>98.386900000000011</v>
      </c>
      <c r="P18" s="43">
        <f t="shared" si="4"/>
        <v>652.36689999999999</v>
      </c>
      <c r="Q18" s="57">
        <f t="shared" si="5"/>
        <v>2647.63</v>
      </c>
      <c r="R18" s="3"/>
    </row>
    <row r="19" spans="1:19" ht="17.25" x14ac:dyDescent="0.3">
      <c r="A19" s="46">
        <f t="shared" si="6"/>
        <v>13</v>
      </c>
      <c r="B19" s="47" t="s">
        <v>46</v>
      </c>
      <c r="C19" s="60" t="s">
        <v>41</v>
      </c>
      <c r="D19" s="49" t="s">
        <v>47</v>
      </c>
      <c r="E19" s="62" t="s">
        <v>48</v>
      </c>
      <c r="F19" s="50">
        <v>75.64</v>
      </c>
      <c r="G19" s="46">
        <f t="shared" si="7"/>
        <v>31</v>
      </c>
      <c r="H19" s="51">
        <v>705.16</v>
      </c>
      <c r="I19" s="52">
        <f t="shared" si="0"/>
        <v>2344.84</v>
      </c>
      <c r="J19" s="53">
        <v>250</v>
      </c>
      <c r="K19" s="54">
        <f t="shared" si="1"/>
        <v>3300</v>
      </c>
      <c r="L19" s="55">
        <f t="shared" si="2"/>
        <v>147.32</v>
      </c>
      <c r="M19" s="56">
        <v>0</v>
      </c>
      <c r="N19" s="61">
        <v>762.5</v>
      </c>
      <c r="O19" s="44">
        <f t="shared" si="3"/>
        <v>98.386900000000011</v>
      </c>
      <c r="P19" s="43">
        <f t="shared" si="4"/>
        <v>1008.2068999999999</v>
      </c>
      <c r="Q19" s="57">
        <f t="shared" si="5"/>
        <v>2291.79</v>
      </c>
      <c r="R19" s="3"/>
    </row>
    <row r="20" spans="1:19" ht="17.25" x14ac:dyDescent="0.3">
      <c r="A20" s="46">
        <f t="shared" si="6"/>
        <v>14</v>
      </c>
      <c r="B20" s="47" t="s">
        <v>49</v>
      </c>
      <c r="C20" s="60" t="s">
        <v>41</v>
      </c>
      <c r="D20" s="49" t="s">
        <v>50</v>
      </c>
      <c r="E20" s="49" t="s">
        <v>51</v>
      </c>
      <c r="F20" s="50">
        <v>75.64</v>
      </c>
      <c r="G20" s="46">
        <f t="shared" si="7"/>
        <v>31</v>
      </c>
      <c r="H20" s="51">
        <v>705.16</v>
      </c>
      <c r="I20" s="52">
        <f t="shared" si="0"/>
        <v>2344.84</v>
      </c>
      <c r="J20" s="53">
        <v>250</v>
      </c>
      <c r="K20" s="54">
        <f t="shared" si="1"/>
        <v>3300</v>
      </c>
      <c r="L20" s="55">
        <f t="shared" si="2"/>
        <v>147.32</v>
      </c>
      <c r="M20" s="56">
        <v>0</v>
      </c>
      <c r="N20" s="56">
        <v>762.5</v>
      </c>
      <c r="O20" s="44">
        <f t="shared" si="3"/>
        <v>98.386900000000011</v>
      </c>
      <c r="P20" s="43">
        <f t="shared" si="4"/>
        <v>1008.2068999999999</v>
      </c>
      <c r="Q20" s="57">
        <f t="shared" si="5"/>
        <v>2291.79</v>
      </c>
      <c r="R20" s="3"/>
    </row>
    <row r="21" spans="1:19" ht="17.25" x14ac:dyDescent="0.3">
      <c r="A21" s="46">
        <f t="shared" si="6"/>
        <v>15</v>
      </c>
      <c r="B21" s="47" t="s">
        <v>53</v>
      </c>
      <c r="C21" s="47" t="s">
        <v>54</v>
      </c>
      <c r="D21" s="47" t="s">
        <v>55</v>
      </c>
      <c r="E21" s="63" t="s">
        <v>56</v>
      </c>
      <c r="F21" s="50">
        <v>75.64</v>
      </c>
      <c r="G21" s="46">
        <f t="shared" si="7"/>
        <v>31</v>
      </c>
      <c r="H21" s="51">
        <v>705.16</v>
      </c>
      <c r="I21" s="52">
        <f t="shared" si="0"/>
        <v>2344.84</v>
      </c>
      <c r="J21" s="53">
        <v>250</v>
      </c>
      <c r="K21" s="54">
        <f t="shared" si="1"/>
        <v>3300</v>
      </c>
      <c r="L21" s="55">
        <f t="shared" si="2"/>
        <v>147.32</v>
      </c>
      <c r="M21" s="56">
        <v>1805.67</v>
      </c>
      <c r="N21" s="56">
        <v>0</v>
      </c>
      <c r="O21" s="44">
        <f t="shared" si="3"/>
        <v>98.386900000000011</v>
      </c>
      <c r="P21" s="43">
        <f t="shared" si="4"/>
        <v>2051.3769000000002</v>
      </c>
      <c r="Q21" s="57">
        <f t="shared" si="5"/>
        <v>1248.6199999999999</v>
      </c>
      <c r="R21" s="3"/>
    </row>
    <row r="22" spans="1:19" ht="17.25" x14ac:dyDescent="0.3">
      <c r="A22" s="46">
        <f t="shared" si="6"/>
        <v>16</v>
      </c>
      <c r="B22" s="47" t="s">
        <v>57</v>
      </c>
      <c r="C22" s="49" t="s">
        <v>41</v>
      </c>
      <c r="D22" s="49" t="s">
        <v>52</v>
      </c>
      <c r="E22" s="49" t="s">
        <v>58</v>
      </c>
      <c r="F22" s="50">
        <v>75.64</v>
      </c>
      <c r="G22" s="46">
        <f t="shared" si="7"/>
        <v>31</v>
      </c>
      <c r="H22" s="51">
        <v>705.16</v>
      </c>
      <c r="I22" s="52">
        <f t="shared" si="0"/>
        <v>2344.84</v>
      </c>
      <c r="J22" s="53">
        <v>250</v>
      </c>
      <c r="K22" s="54">
        <f t="shared" si="1"/>
        <v>3300</v>
      </c>
      <c r="L22" s="55">
        <f t="shared" si="2"/>
        <v>147.32</v>
      </c>
      <c r="M22" s="56">
        <v>0</v>
      </c>
      <c r="N22" s="56">
        <v>0</v>
      </c>
      <c r="O22" s="44">
        <f t="shared" si="3"/>
        <v>98.386900000000011</v>
      </c>
      <c r="P22" s="43">
        <f t="shared" si="4"/>
        <v>245.70690000000002</v>
      </c>
      <c r="Q22" s="57">
        <f t="shared" si="5"/>
        <v>3054.29</v>
      </c>
      <c r="R22" s="3"/>
    </row>
    <row r="23" spans="1:19" ht="17.25" x14ac:dyDescent="0.3">
      <c r="A23" s="46">
        <f t="shared" si="6"/>
        <v>17</v>
      </c>
      <c r="B23" s="47" t="s">
        <v>59</v>
      </c>
      <c r="C23" s="49" t="s">
        <v>54</v>
      </c>
      <c r="D23" s="49" t="s">
        <v>52</v>
      </c>
      <c r="E23" s="49" t="s">
        <v>60</v>
      </c>
      <c r="F23" s="50">
        <v>75.64</v>
      </c>
      <c r="G23" s="46">
        <f t="shared" si="7"/>
        <v>31</v>
      </c>
      <c r="H23" s="51">
        <v>705.16</v>
      </c>
      <c r="I23" s="52">
        <f t="shared" si="0"/>
        <v>2344.84</v>
      </c>
      <c r="J23" s="53">
        <v>250</v>
      </c>
      <c r="K23" s="54">
        <f>SUM(H23:J23)</f>
        <v>3300</v>
      </c>
      <c r="L23" s="55">
        <f t="shared" si="2"/>
        <v>147.32</v>
      </c>
      <c r="M23" s="56">
        <v>0</v>
      </c>
      <c r="N23" s="56">
        <v>660</v>
      </c>
      <c r="O23" s="44">
        <f t="shared" si="3"/>
        <v>98.386900000000011</v>
      </c>
      <c r="P23" s="43">
        <f t="shared" si="4"/>
        <v>905.70689999999991</v>
      </c>
      <c r="Q23" s="57">
        <f t="shared" si="5"/>
        <v>2394.29</v>
      </c>
      <c r="R23" s="3"/>
    </row>
    <row r="24" spans="1:19" ht="17.25" x14ac:dyDescent="0.3">
      <c r="A24" s="46">
        <f t="shared" si="6"/>
        <v>18</v>
      </c>
      <c r="B24" s="47" t="s">
        <v>61</v>
      </c>
      <c r="C24" s="49" t="s">
        <v>41</v>
      </c>
      <c r="D24" s="49" t="s">
        <v>42</v>
      </c>
      <c r="E24" s="62" t="s">
        <v>62</v>
      </c>
      <c r="F24" s="50">
        <v>75.64</v>
      </c>
      <c r="G24" s="46">
        <f t="shared" si="7"/>
        <v>31</v>
      </c>
      <c r="H24" s="51">
        <v>705.16</v>
      </c>
      <c r="I24" s="52">
        <f t="shared" si="0"/>
        <v>2344.84</v>
      </c>
      <c r="J24" s="53">
        <v>250</v>
      </c>
      <c r="K24" s="54">
        <f t="shared" si="1"/>
        <v>3300</v>
      </c>
      <c r="L24" s="55">
        <f t="shared" si="2"/>
        <v>147.32</v>
      </c>
      <c r="M24" s="56">
        <v>1088.97</v>
      </c>
      <c r="N24" s="56">
        <v>0</v>
      </c>
      <c r="O24" s="44">
        <f t="shared" si="3"/>
        <v>98.386900000000011</v>
      </c>
      <c r="P24" s="43">
        <f t="shared" si="4"/>
        <v>1334.6768999999999</v>
      </c>
      <c r="Q24" s="57">
        <f t="shared" si="5"/>
        <v>1965.32</v>
      </c>
      <c r="R24" s="3"/>
    </row>
    <row r="25" spans="1:19" ht="17.25" x14ac:dyDescent="0.3">
      <c r="A25" s="46">
        <f t="shared" si="6"/>
        <v>19</v>
      </c>
      <c r="B25" s="47" t="s">
        <v>252</v>
      </c>
      <c r="C25" s="49" t="s">
        <v>41</v>
      </c>
      <c r="D25" s="49" t="s">
        <v>42</v>
      </c>
      <c r="E25" s="63" t="s">
        <v>251</v>
      </c>
      <c r="F25" s="50">
        <v>75.64</v>
      </c>
      <c r="G25" s="46">
        <f t="shared" si="7"/>
        <v>31</v>
      </c>
      <c r="H25" s="51">
        <v>705.16</v>
      </c>
      <c r="I25" s="52">
        <f t="shared" si="0"/>
        <v>2344.84</v>
      </c>
      <c r="J25" s="53">
        <v>250</v>
      </c>
      <c r="K25" s="54">
        <f t="shared" si="1"/>
        <v>3300</v>
      </c>
      <c r="L25" s="55">
        <f t="shared" si="2"/>
        <v>147.32</v>
      </c>
      <c r="M25" s="56">
        <v>0</v>
      </c>
      <c r="N25" s="56">
        <v>0</v>
      </c>
      <c r="O25" s="44">
        <f t="shared" si="3"/>
        <v>98.386900000000011</v>
      </c>
      <c r="P25" s="43">
        <f t="shared" si="4"/>
        <v>245.70690000000002</v>
      </c>
      <c r="Q25" s="57">
        <f t="shared" si="5"/>
        <v>3054.29</v>
      </c>
      <c r="R25" s="3"/>
    </row>
    <row r="26" spans="1:19" ht="17.25" x14ac:dyDescent="0.3">
      <c r="A26" s="46">
        <f t="shared" si="6"/>
        <v>20</v>
      </c>
      <c r="B26" s="47" t="s">
        <v>63</v>
      </c>
      <c r="C26" s="49" t="s">
        <v>41</v>
      </c>
      <c r="D26" s="49" t="s">
        <v>32</v>
      </c>
      <c r="E26" s="49" t="s">
        <v>64</v>
      </c>
      <c r="F26" s="50">
        <v>75.64</v>
      </c>
      <c r="G26" s="46">
        <f t="shared" si="7"/>
        <v>31</v>
      </c>
      <c r="H26" s="51">
        <v>705.16</v>
      </c>
      <c r="I26" s="52">
        <f t="shared" si="0"/>
        <v>2344.84</v>
      </c>
      <c r="J26" s="53">
        <v>250</v>
      </c>
      <c r="K26" s="54">
        <f t="shared" si="1"/>
        <v>3300</v>
      </c>
      <c r="L26" s="55">
        <f t="shared" si="2"/>
        <v>147.32</v>
      </c>
      <c r="M26" s="56">
        <v>0</v>
      </c>
      <c r="N26" s="56">
        <v>0</v>
      </c>
      <c r="O26" s="44">
        <f t="shared" si="3"/>
        <v>98.386900000000011</v>
      </c>
      <c r="P26" s="43">
        <f t="shared" si="4"/>
        <v>245.70690000000002</v>
      </c>
      <c r="Q26" s="57">
        <f t="shared" si="5"/>
        <v>3054.29</v>
      </c>
      <c r="R26" s="3"/>
    </row>
    <row r="27" spans="1:19" ht="17.25" x14ac:dyDescent="0.3">
      <c r="A27" s="46">
        <f t="shared" si="6"/>
        <v>21</v>
      </c>
      <c r="B27" s="47" t="s">
        <v>65</v>
      </c>
      <c r="C27" s="49" t="s">
        <v>41</v>
      </c>
      <c r="D27" s="49" t="s">
        <v>32</v>
      </c>
      <c r="E27" s="49" t="s">
        <v>66</v>
      </c>
      <c r="F27" s="50">
        <v>75.64</v>
      </c>
      <c r="G27" s="46">
        <f t="shared" si="7"/>
        <v>31</v>
      </c>
      <c r="H27" s="51">
        <v>705.16</v>
      </c>
      <c r="I27" s="52">
        <f t="shared" si="0"/>
        <v>2344.84</v>
      </c>
      <c r="J27" s="53">
        <v>250</v>
      </c>
      <c r="K27" s="54">
        <f t="shared" si="1"/>
        <v>3300</v>
      </c>
      <c r="L27" s="55">
        <f t="shared" si="2"/>
        <v>147.32</v>
      </c>
      <c r="M27" s="56">
        <v>0</v>
      </c>
      <c r="N27" s="56">
        <v>0</v>
      </c>
      <c r="O27" s="44">
        <f t="shared" si="3"/>
        <v>98.386900000000011</v>
      </c>
      <c r="P27" s="43">
        <f t="shared" si="4"/>
        <v>245.70690000000002</v>
      </c>
      <c r="Q27" s="57">
        <f>ROUND(K27-P27,2)</f>
        <v>3054.29</v>
      </c>
      <c r="R27" s="3"/>
    </row>
    <row r="28" spans="1:19" ht="17.25" x14ac:dyDescent="0.3">
      <c r="A28" s="46">
        <f t="shared" si="6"/>
        <v>22</v>
      </c>
      <c r="B28" s="64" t="s">
        <v>248</v>
      </c>
      <c r="C28" s="49" t="s">
        <v>41</v>
      </c>
      <c r="D28" s="49" t="s">
        <v>170</v>
      </c>
      <c r="E28" s="65" t="s">
        <v>247</v>
      </c>
      <c r="F28" s="66">
        <v>75.64</v>
      </c>
      <c r="G28" s="46">
        <f t="shared" si="7"/>
        <v>31</v>
      </c>
      <c r="H28" s="51">
        <v>705.16</v>
      </c>
      <c r="I28" s="52">
        <f>+F28*G28</f>
        <v>2344.84</v>
      </c>
      <c r="J28" s="53">
        <v>250</v>
      </c>
      <c r="K28" s="54">
        <f t="shared" si="1"/>
        <v>3300</v>
      </c>
      <c r="L28" s="55">
        <f t="shared" si="2"/>
        <v>147.32</v>
      </c>
      <c r="M28" s="67">
        <v>0</v>
      </c>
      <c r="N28" s="67">
        <v>0</v>
      </c>
      <c r="O28" s="44">
        <f t="shared" si="3"/>
        <v>98.386900000000011</v>
      </c>
      <c r="P28" s="43">
        <f t="shared" si="4"/>
        <v>245.70690000000002</v>
      </c>
      <c r="Q28" s="68">
        <f>ROUND(K28-P28,2)</f>
        <v>3054.29</v>
      </c>
      <c r="R28" s="3"/>
    </row>
    <row r="29" spans="1:19" ht="18" thickBot="1" x14ac:dyDescent="0.35">
      <c r="A29" s="46">
        <f t="shared" si="6"/>
        <v>23</v>
      </c>
      <c r="B29" s="64" t="s">
        <v>67</v>
      </c>
      <c r="C29" s="69" t="s">
        <v>68</v>
      </c>
      <c r="D29" s="70" t="s">
        <v>42</v>
      </c>
      <c r="E29" s="71" t="s">
        <v>69</v>
      </c>
      <c r="F29" s="72">
        <v>71.400000000000006</v>
      </c>
      <c r="G29" s="46">
        <f t="shared" si="7"/>
        <v>31</v>
      </c>
      <c r="H29" s="73">
        <v>836.6</v>
      </c>
      <c r="I29" s="74">
        <f>F29*G29</f>
        <v>2213.4</v>
      </c>
      <c r="J29" s="75">
        <v>250</v>
      </c>
      <c r="K29" s="54">
        <f t="shared" si="1"/>
        <v>3300</v>
      </c>
      <c r="L29" s="55">
        <f t="shared" si="2"/>
        <v>147.32</v>
      </c>
      <c r="M29" s="67">
        <v>328.34</v>
      </c>
      <c r="N29" s="67">
        <v>0</v>
      </c>
      <c r="O29" s="44">
        <f t="shared" si="3"/>
        <v>98.386900000000011</v>
      </c>
      <c r="P29" s="43">
        <f t="shared" si="4"/>
        <v>574.04689999999994</v>
      </c>
      <c r="Q29" s="68">
        <f>ROUND(K29-P29,2)</f>
        <v>2725.95</v>
      </c>
      <c r="R29" s="3"/>
    </row>
    <row r="30" spans="1:19" ht="18" thickBot="1" x14ac:dyDescent="0.35">
      <c r="A30" s="76" t="s">
        <v>70</v>
      </c>
      <c r="B30" s="77"/>
      <c r="C30" s="77"/>
      <c r="D30" s="78"/>
      <c r="E30" s="77"/>
      <c r="F30" s="77"/>
      <c r="G30" s="79"/>
      <c r="H30" s="80">
        <f t="shared" ref="H30:Q30" si="8">SUM(H7:H29)</f>
        <v>17533.079999999998</v>
      </c>
      <c r="I30" s="80">
        <f t="shared" si="8"/>
        <v>52616.919999999976</v>
      </c>
      <c r="J30" s="81">
        <f t="shared" si="8"/>
        <v>5750</v>
      </c>
      <c r="K30" s="81">
        <f t="shared" si="8"/>
        <v>75900</v>
      </c>
      <c r="L30" s="81">
        <f t="shared" si="8"/>
        <v>3388.360000000001</v>
      </c>
      <c r="M30" s="81">
        <f t="shared" si="8"/>
        <v>6206.2400000000007</v>
      </c>
      <c r="N30" s="81">
        <f t="shared" si="8"/>
        <v>2934.7</v>
      </c>
      <c r="O30" s="81">
        <f t="shared" si="8"/>
        <v>2262.8986999999997</v>
      </c>
      <c r="P30" s="81">
        <f t="shared" si="8"/>
        <v>14792.198699999997</v>
      </c>
      <c r="Q30" s="81">
        <f t="shared" si="8"/>
        <v>61107.733100000012</v>
      </c>
      <c r="R30" s="3"/>
    </row>
    <row r="31" spans="1:19" ht="17.25" x14ac:dyDescent="0.3">
      <c r="A31" s="82"/>
      <c r="B31" s="82"/>
      <c r="C31" s="82"/>
      <c r="D31" s="82"/>
      <c r="E31" s="82"/>
      <c r="F31" s="82"/>
      <c r="G31" s="82"/>
      <c r="H31" s="82"/>
      <c r="I31" s="83"/>
      <c r="J31" s="84"/>
      <c r="K31" s="84"/>
      <c r="L31" s="84"/>
      <c r="M31" s="84"/>
      <c r="N31" s="84"/>
      <c r="O31" s="84"/>
      <c r="P31" s="84"/>
      <c r="Q31" s="84"/>
      <c r="R31" s="3"/>
    </row>
    <row r="32" spans="1:19" ht="17.25" x14ac:dyDescent="0.3">
      <c r="A32" s="82"/>
      <c r="B32" s="82"/>
      <c r="C32" s="82"/>
      <c r="D32" s="82"/>
      <c r="E32" s="82"/>
      <c r="F32" s="82"/>
      <c r="G32" s="82"/>
      <c r="H32" s="82"/>
      <c r="I32" s="83"/>
      <c r="J32" s="84"/>
      <c r="K32" s="84"/>
      <c r="L32" s="84"/>
      <c r="M32" s="84"/>
      <c r="N32" s="84"/>
      <c r="O32" s="84"/>
      <c r="P32" s="84"/>
      <c r="Q32" s="84"/>
      <c r="R32" s="3"/>
    </row>
    <row r="33" spans="1:18" ht="17.25" x14ac:dyDescent="0.3">
      <c r="A33" s="82"/>
      <c r="B33" s="82"/>
      <c r="C33" s="82"/>
      <c r="D33" s="82"/>
      <c r="E33" s="82"/>
      <c r="F33" s="82"/>
      <c r="G33" s="82"/>
      <c r="H33" s="82"/>
      <c r="I33" s="83"/>
      <c r="J33" s="84"/>
      <c r="K33" s="84"/>
      <c r="L33" s="84"/>
      <c r="M33" s="84"/>
      <c r="N33" s="84"/>
      <c r="O33" s="84"/>
      <c r="P33" s="84"/>
      <c r="Q33" s="84"/>
      <c r="R33" s="3"/>
    </row>
    <row r="34" spans="1:18" ht="17.25" x14ac:dyDescent="0.3">
      <c r="A34" s="82"/>
      <c r="B34" s="82"/>
      <c r="C34" s="82"/>
      <c r="D34" s="82"/>
      <c r="E34" s="82"/>
      <c r="F34" s="82"/>
      <c r="G34" s="82"/>
      <c r="H34" s="82"/>
      <c r="I34" s="83"/>
      <c r="J34" s="84"/>
      <c r="K34" s="84"/>
      <c r="L34" s="84"/>
      <c r="M34" s="84"/>
      <c r="N34" s="84"/>
      <c r="O34" s="84"/>
      <c r="P34" s="84"/>
      <c r="Q34" s="84"/>
      <c r="R34" s="3"/>
    </row>
    <row r="35" spans="1:18" ht="15.75" customHeight="1" thickBot="1" x14ac:dyDescent="0.35">
      <c r="A35" s="85" t="s">
        <v>71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3"/>
    </row>
    <row r="36" spans="1:18" ht="18" customHeight="1" thickBot="1" x14ac:dyDescent="0.35">
      <c r="A36" s="7" t="s">
        <v>1</v>
      </c>
      <c r="B36" s="7" t="s">
        <v>2</v>
      </c>
      <c r="C36" s="7" t="s">
        <v>3</v>
      </c>
      <c r="D36" s="7" t="s">
        <v>72</v>
      </c>
      <c r="E36" s="7" t="s">
        <v>4</v>
      </c>
      <c r="F36" s="8" t="s">
        <v>5</v>
      </c>
      <c r="G36" s="9" t="s">
        <v>6</v>
      </c>
      <c r="H36" s="9" t="s">
        <v>7</v>
      </c>
      <c r="I36" s="10" t="s">
        <v>8</v>
      </c>
      <c r="J36" s="9" t="s">
        <v>73</v>
      </c>
      <c r="K36" s="11" t="s">
        <v>9</v>
      </c>
      <c r="L36" s="12" t="s">
        <v>10</v>
      </c>
      <c r="M36" s="13"/>
      <c r="N36" s="14"/>
      <c r="O36" s="15" t="s">
        <v>253</v>
      </c>
      <c r="P36" s="15" t="s">
        <v>11</v>
      </c>
      <c r="Q36" s="7" t="s">
        <v>12</v>
      </c>
      <c r="R36" s="3"/>
    </row>
    <row r="37" spans="1:18" ht="18" customHeight="1" thickBot="1" x14ac:dyDescent="0.35">
      <c r="A37" s="16"/>
      <c r="B37" s="16"/>
      <c r="C37" s="16"/>
      <c r="D37" s="16"/>
      <c r="E37" s="16"/>
      <c r="F37" s="17"/>
      <c r="G37" s="18"/>
      <c r="H37" s="19"/>
      <c r="I37" s="20"/>
      <c r="J37" s="21"/>
      <c r="K37" s="22"/>
      <c r="L37" s="23" t="s">
        <v>246</v>
      </c>
      <c r="M37" s="23" t="s">
        <v>245</v>
      </c>
      <c r="N37" s="24" t="s">
        <v>244</v>
      </c>
      <c r="O37" s="25"/>
      <c r="P37" s="25"/>
      <c r="Q37" s="16"/>
      <c r="R37" s="3"/>
    </row>
    <row r="38" spans="1:18" ht="65.25" customHeight="1" thickBot="1" x14ac:dyDescent="0.35">
      <c r="A38" s="26"/>
      <c r="B38" s="26"/>
      <c r="C38" s="26"/>
      <c r="D38" s="26"/>
      <c r="E38" s="26"/>
      <c r="F38" s="27"/>
      <c r="G38" s="19"/>
      <c r="H38" s="28" t="s">
        <v>13</v>
      </c>
      <c r="I38" s="29" t="s">
        <v>14</v>
      </c>
      <c r="J38" s="86" t="s">
        <v>15</v>
      </c>
      <c r="K38" s="31"/>
      <c r="L38" s="32" t="s">
        <v>16</v>
      </c>
      <c r="M38" s="32" t="s">
        <v>17</v>
      </c>
      <c r="N38" s="32" t="s">
        <v>18</v>
      </c>
      <c r="O38" s="33"/>
      <c r="P38" s="33"/>
      <c r="Q38" s="26"/>
      <c r="R38" s="3"/>
    </row>
    <row r="39" spans="1:18" ht="17.25" x14ac:dyDescent="0.3">
      <c r="A39" s="34">
        <f>(A29+1)</f>
        <v>24</v>
      </c>
      <c r="B39" s="34" t="s">
        <v>74</v>
      </c>
      <c r="C39" s="87" t="s">
        <v>75</v>
      </c>
      <c r="D39" s="88" t="s">
        <v>76</v>
      </c>
      <c r="E39" s="37" t="s">
        <v>77</v>
      </c>
      <c r="F39" s="89">
        <v>71.400000000000006</v>
      </c>
      <c r="G39" s="34">
        <f>($G$7)</f>
        <v>31</v>
      </c>
      <c r="H39" s="39">
        <v>836.6</v>
      </c>
      <c r="I39" s="40">
        <f t="shared" ref="I39:I90" si="9">+F39*G39</f>
        <v>2213.4</v>
      </c>
      <c r="J39" s="41">
        <v>250</v>
      </c>
      <c r="K39" s="42">
        <f>H39+I39+J39</f>
        <v>3300</v>
      </c>
      <c r="L39" s="43">
        <f t="shared" ref="L39:L90" si="10">ROUND((H39+I39)*4.83%,2)</f>
        <v>147.32</v>
      </c>
      <c r="M39" s="43">
        <v>0</v>
      </c>
      <c r="N39" s="43">
        <v>0</v>
      </c>
      <c r="O39" s="44">
        <f>(H39+I39)*3.2258%</f>
        <v>98.386900000000011</v>
      </c>
      <c r="P39" s="43">
        <f>ROUND(SUM(L39:N39),2)+O39</f>
        <v>245.70690000000002</v>
      </c>
      <c r="Q39" s="90">
        <f t="shared" ref="Q39:Q90" si="11">ROUND(K39-P39,2)</f>
        <v>3054.29</v>
      </c>
      <c r="R39" s="3"/>
    </row>
    <row r="40" spans="1:18" ht="17.25" x14ac:dyDescent="0.3">
      <c r="A40" s="46">
        <f>(A39)+1</f>
        <v>25</v>
      </c>
      <c r="B40" s="46" t="s">
        <v>78</v>
      </c>
      <c r="C40" s="91" t="s">
        <v>75</v>
      </c>
      <c r="D40" s="60" t="s">
        <v>76</v>
      </c>
      <c r="E40" s="62" t="s">
        <v>79</v>
      </c>
      <c r="F40" s="66">
        <v>71.400000000000006</v>
      </c>
      <c r="G40" s="34">
        <f t="shared" ref="G40:G63" si="12">($G$7)</f>
        <v>31</v>
      </c>
      <c r="H40" s="51">
        <v>836.6</v>
      </c>
      <c r="I40" s="52">
        <f t="shared" si="9"/>
        <v>2213.4</v>
      </c>
      <c r="J40" s="53">
        <v>250</v>
      </c>
      <c r="K40" s="54">
        <f t="shared" ref="K40:K90" si="13">H40+I40+J40</f>
        <v>3300</v>
      </c>
      <c r="L40" s="55">
        <f t="shared" si="10"/>
        <v>147.32</v>
      </c>
      <c r="M40" s="55">
        <v>0</v>
      </c>
      <c r="N40" s="92">
        <v>351.72</v>
      </c>
      <c r="O40" s="44">
        <f t="shared" ref="O40:O67" si="14">(H40+I40)*3.2258%</f>
        <v>98.386900000000011</v>
      </c>
      <c r="P40" s="43">
        <f t="shared" ref="P40:P61" si="15">ROUND(SUM(L40:N40),2)+O40</f>
        <v>597.42690000000005</v>
      </c>
      <c r="Q40" s="93">
        <f t="shared" si="11"/>
        <v>2702.57</v>
      </c>
      <c r="R40" s="3"/>
    </row>
    <row r="41" spans="1:18" ht="17.25" x14ac:dyDescent="0.3">
      <c r="A41" s="46">
        <f t="shared" ref="A41:A61" si="16">(A40)+1</f>
        <v>26</v>
      </c>
      <c r="B41" s="46" t="s">
        <v>80</v>
      </c>
      <c r="C41" s="91" t="s">
        <v>75</v>
      </c>
      <c r="D41" s="60" t="s">
        <v>76</v>
      </c>
      <c r="E41" s="62" t="s">
        <v>81</v>
      </c>
      <c r="F41" s="66">
        <v>71.400000000000006</v>
      </c>
      <c r="G41" s="34">
        <f t="shared" si="12"/>
        <v>31</v>
      </c>
      <c r="H41" s="51">
        <v>836.6</v>
      </c>
      <c r="I41" s="52">
        <f t="shared" si="9"/>
        <v>2213.4</v>
      </c>
      <c r="J41" s="53">
        <v>250</v>
      </c>
      <c r="K41" s="54">
        <f t="shared" si="13"/>
        <v>3300</v>
      </c>
      <c r="L41" s="55">
        <f t="shared" si="10"/>
        <v>147.32</v>
      </c>
      <c r="M41" s="55">
        <v>0</v>
      </c>
      <c r="N41" s="55">
        <v>0</v>
      </c>
      <c r="O41" s="44">
        <f t="shared" si="14"/>
        <v>98.386900000000011</v>
      </c>
      <c r="P41" s="43">
        <f t="shared" si="15"/>
        <v>245.70690000000002</v>
      </c>
      <c r="Q41" s="93">
        <f t="shared" si="11"/>
        <v>3054.29</v>
      </c>
      <c r="R41" s="3"/>
    </row>
    <row r="42" spans="1:18" ht="17.25" x14ac:dyDescent="0.3">
      <c r="A42" s="46">
        <f t="shared" si="16"/>
        <v>27</v>
      </c>
      <c r="B42" s="46" t="s">
        <v>82</v>
      </c>
      <c r="C42" s="91" t="s">
        <v>75</v>
      </c>
      <c r="D42" s="60" t="s">
        <v>83</v>
      </c>
      <c r="E42" s="49" t="s">
        <v>84</v>
      </c>
      <c r="F42" s="66">
        <v>71.400000000000006</v>
      </c>
      <c r="G42" s="34">
        <f t="shared" si="12"/>
        <v>31</v>
      </c>
      <c r="H42" s="51">
        <v>836.6</v>
      </c>
      <c r="I42" s="52">
        <f t="shared" si="9"/>
        <v>2213.4</v>
      </c>
      <c r="J42" s="53">
        <v>250</v>
      </c>
      <c r="K42" s="54">
        <f t="shared" si="13"/>
        <v>3300</v>
      </c>
      <c r="L42" s="55">
        <f t="shared" si="10"/>
        <v>147.32</v>
      </c>
      <c r="M42" s="55">
        <v>0</v>
      </c>
      <c r="N42" s="55">
        <v>0</v>
      </c>
      <c r="O42" s="44">
        <f t="shared" si="14"/>
        <v>98.386900000000011</v>
      </c>
      <c r="P42" s="43">
        <f t="shared" si="15"/>
        <v>245.70690000000002</v>
      </c>
      <c r="Q42" s="93">
        <f t="shared" si="11"/>
        <v>3054.29</v>
      </c>
      <c r="R42" s="3"/>
    </row>
    <row r="43" spans="1:18" ht="17.25" x14ac:dyDescent="0.3">
      <c r="A43" s="46">
        <f t="shared" si="16"/>
        <v>28</v>
      </c>
      <c r="B43" s="46" t="s">
        <v>86</v>
      </c>
      <c r="C43" s="91" t="s">
        <v>75</v>
      </c>
      <c r="D43" s="60" t="s">
        <v>85</v>
      </c>
      <c r="E43" s="49" t="s">
        <v>87</v>
      </c>
      <c r="F43" s="66">
        <v>71.400000000000006</v>
      </c>
      <c r="G43" s="34">
        <f t="shared" si="12"/>
        <v>31</v>
      </c>
      <c r="H43" s="51">
        <v>836.6</v>
      </c>
      <c r="I43" s="52">
        <f t="shared" si="9"/>
        <v>2213.4</v>
      </c>
      <c r="J43" s="53">
        <v>250</v>
      </c>
      <c r="K43" s="54">
        <f t="shared" si="13"/>
        <v>3300</v>
      </c>
      <c r="L43" s="55">
        <f t="shared" si="10"/>
        <v>147.32</v>
      </c>
      <c r="M43" s="55">
        <v>0</v>
      </c>
      <c r="N43" s="55">
        <v>0</v>
      </c>
      <c r="O43" s="44">
        <f t="shared" si="14"/>
        <v>98.386900000000011</v>
      </c>
      <c r="P43" s="43">
        <f t="shared" si="15"/>
        <v>245.70690000000002</v>
      </c>
      <c r="Q43" s="93">
        <f t="shared" si="11"/>
        <v>3054.29</v>
      </c>
      <c r="R43" s="3"/>
    </row>
    <row r="44" spans="1:18" ht="17.25" x14ac:dyDescent="0.3">
      <c r="A44" s="46">
        <f t="shared" si="16"/>
        <v>29</v>
      </c>
      <c r="B44" s="46" t="s">
        <v>88</v>
      </c>
      <c r="C44" s="91" t="s">
        <v>75</v>
      </c>
      <c r="D44" s="60" t="s">
        <v>85</v>
      </c>
      <c r="E44" s="49" t="s">
        <v>89</v>
      </c>
      <c r="F44" s="66">
        <v>71.400000000000006</v>
      </c>
      <c r="G44" s="34">
        <f t="shared" si="12"/>
        <v>31</v>
      </c>
      <c r="H44" s="51">
        <v>836.6</v>
      </c>
      <c r="I44" s="52">
        <f t="shared" si="9"/>
        <v>2213.4</v>
      </c>
      <c r="J44" s="53">
        <v>250</v>
      </c>
      <c r="K44" s="54">
        <f t="shared" si="13"/>
        <v>3300</v>
      </c>
      <c r="L44" s="55">
        <f t="shared" si="10"/>
        <v>147.32</v>
      </c>
      <c r="M44" s="55">
        <v>0</v>
      </c>
      <c r="N44" s="55">
        <v>0</v>
      </c>
      <c r="O44" s="44">
        <f t="shared" si="14"/>
        <v>98.386900000000011</v>
      </c>
      <c r="P44" s="43">
        <f t="shared" si="15"/>
        <v>245.70690000000002</v>
      </c>
      <c r="Q44" s="93">
        <f t="shared" si="11"/>
        <v>3054.29</v>
      </c>
      <c r="R44" s="3"/>
    </row>
    <row r="45" spans="1:18" ht="17.25" x14ac:dyDescent="0.3">
      <c r="A45" s="46">
        <f t="shared" si="16"/>
        <v>30</v>
      </c>
      <c r="B45" s="46" t="s">
        <v>90</v>
      </c>
      <c r="C45" s="91" t="s">
        <v>75</v>
      </c>
      <c r="D45" s="60" t="s">
        <v>85</v>
      </c>
      <c r="E45" s="62" t="s">
        <v>91</v>
      </c>
      <c r="F45" s="66">
        <v>71.400000000000006</v>
      </c>
      <c r="G45" s="34">
        <f t="shared" si="12"/>
        <v>31</v>
      </c>
      <c r="H45" s="51">
        <v>836.6</v>
      </c>
      <c r="I45" s="52">
        <f t="shared" si="9"/>
        <v>2213.4</v>
      </c>
      <c r="J45" s="53">
        <v>250</v>
      </c>
      <c r="K45" s="54">
        <f t="shared" si="13"/>
        <v>3300</v>
      </c>
      <c r="L45" s="55">
        <f t="shared" si="10"/>
        <v>147.32</v>
      </c>
      <c r="M45" s="55">
        <v>0</v>
      </c>
      <c r="N45" s="55">
        <v>0</v>
      </c>
      <c r="O45" s="44">
        <f t="shared" si="14"/>
        <v>98.386900000000011</v>
      </c>
      <c r="P45" s="43">
        <f t="shared" si="15"/>
        <v>245.70690000000002</v>
      </c>
      <c r="Q45" s="93">
        <f t="shared" si="11"/>
        <v>3054.29</v>
      </c>
      <c r="R45" s="3"/>
    </row>
    <row r="46" spans="1:18" ht="17.25" x14ac:dyDescent="0.3">
      <c r="A46" s="46">
        <f t="shared" si="16"/>
        <v>31</v>
      </c>
      <c r="B46" s="46" t="s">
        <v>242</v>
      </c>
      <c r="C46" s="91" t="s">
        <v>75</v>
      </c>
      <c r="D46" s="60" t="s">
        <v>85</v>
      </c>
      <c r="E46" s="62" t="s">
        <v>243</v>
      </c>
      <c r="F46" s="66">
        <v>71.400000000000006</v>
      </c>
      <c r="G46" s="34">
        <f t="shared" si="12"/>
        <v>31</v>
      </c>
      <c r="H46" s="51">
        <v>836.6</v>
      </c>
      <c r="I46" s="52">
        <f t="shared" si="9"/>
        <v>2213.4</v>
      </c>
      <c r="J46" s="53">
        <v>250</v>
      </c>
      <c r="K46" s="54">
        <f t="shared" si="13"/>
        <v>3300</v>
      </c>
      <c r="L46" s="55">
        <f t="shared" si="10"/>
        <v>147.32</v>
      </c>
      <c r="M46" s="55">
        <v>0</v>
      </c>
      <c r="N46" s="55">
        <v>0</v>
      </c>
      <c r="O46" s="44">
        <f t="shared" si="14"/>
        <v>98.386900000000011</v>
      </c>
      <c r="P46" s="43">
        <f t="shared" si="15"/>
        <v>245.70690000000002</v>
      </c>
      <c r="Q46" s="93">
        <f t="shared" si="11"/>
        <v>3054.29</v>
      </c>
      <c r="R46" s="3"/>
    </row>
    <row r="47" spans="1:18" ht="17.25" x14ac:dyDescent="0.3">
      <c r="A47" s="46">
        <f t="shared" si="16"/>
        <v>32</v>
      </c>
      <c r="B47" s="46" t="s">
        <v>92</v>
      </c>
      <c r="C47" s="91" t="s">
        <v>75</v>
      </c>
      <c r="D47" s="60" t="s">
        <v>83</v>
      </c>
      <c r="E47" s="49" t="s">
        <v>93</v>
      </c>
      <c r="F47" s="66">
        <v>71.400000000000006</v>
      </c>
      <c r="G47" s="34">
        <f t="shared" si="12"/>
        <v>31</v>
      </c>
      <c r="H47" s="51">
        <v>836.6</v>
      </c>
      <c r="I47" s="52">
        <f t="shared" si="9"/>
        <v>2213.4</v>
      </c>
      <c r="J47" s="53">
        <v>250</v>
      </c>
      <c r="K47" s="54">
        <f t="shared" si="13"/>
        <v>3300</v>
      </c>
      <c r="L47" s="55">
        <f t="shared" si="10"/>
        <v>147.32</v>
      </c>
      <c r="M47" s="55">
        <v>0</v>
      </c>
      <c r="N47" s="55">
        <v>0</v>
      </c>
      <c r="O47" s="44">
        <f t="shared" si="14"/>
        <v>98.386900000000011</v>
      </c>
      <c r="P47" s="43">
        <f t="shared" si="15"/>
        <v>245.70690000000002</v>
      </c>
      <c r="Q47" s="93">
        <f t="shared" si="11"/>
        <v>3054.29</v>
      </c>
      <c r="R47" s="3"/>
    </row>
    <row r="48" spans="1:18" ht="17.25" x14ac:dyDescent="0.3">
      <c r="A48" s="46">
        <f t="shared" si="16"/>
        <v>33</v>
      </c>
      <c r="B48" s="46" t="s">
        <v>94</v>
      </c>
      <c r="C48" s="91" t="s">
        <v>75</v>
      </c>
      <c r="D48" s="60" t="s">
        <v>83</v>
      </c>
      <c r="E48" s="49" t="s">
        <v>95</v>
      </c>
      <c r="F48" s="66">
        <v>71.400000000000006</v>
      </c>
      <c r="G48" s="34">
        <f t="shared" si="12"/>
        <v>31</v>
      </c>
      <c r="H48" s="51">
        <v>836.6</v>
      </c>
      <c r="I48" s="52">
        <f t="shared" si="9"/>
        <v>2213.4</v>
      </c>
      <c r="J48" s="53">
        <v>250</v>
      </c>
      <c r="K48" s="54">
        <f t="shared" si="13"/>
        <v>3300</v>
      </c>
      <c r="L48" s="55">
        <f t="shared" si="10"/>
        <v>147.32</v>
      </c>
      <c r="M48" s="55">
        <v>0</v>
      </c>
      <c r="N48" s="55">
        <v>0</v>
      </c>
      <c r="O48" s="44">
        <f t="shared" si="14"/>
        <v>98.386900000000011</v>
      </c>
      <c r="P48" s="43">
        <f t="shared" si="15"/>
        <v>245.70690000000002</v>
      </c>
      <c r="Q48" s="93">
        <f t="shared" si="11"/>
        <v>3054.29</v>
      </c>
      <c r="R48" s="3"/>
    </row>
    <row r="49" spans="1:18" ht="17.25" x14ac:dyDescent="0.3">
      <c r="A49" s="46">
        <f t="shared" si="16"/>
        <v>34</v>
      </c>
      <c r="B49" s="46" t="s">
        <v>96</v>
      </c>
      <c r="C49" s="91" t="s">
        <v>75</v>
      </c>
      <c r="D49" s="60" t="s">
        <v>83</v>
      </c>
      <c r="E49" s="62" t="s">
        <v>97</v>
      </c>
      <c r="F49" s="66">
        <v>71.400000000000006</v>
      </c>
      <c r="G49" s="34">
        <f t="shared" si="12"/>
        <v>31</v>
      </c>
      <c r="H49" s="51">
        <v>836.6</v>
      </c>
      <c r="I49" s="52">
        <f t="shared" si="9"/>
        <v>2213.4</v>
      </c>
      <c r="J49" s="53">
        <v>250</v>
      </c>
      <c r="K49" s="54">
        <f t="shared" si="13"/>
        <v>3300</v>
      </c>
      <c r="L49" s="55">
        <f t="shared" si="10"/>
        <v>147.32</v>
      </c>
      <c r="M49" s="55">
        <v>0</v>
      </c>
      <c r="N49" s="55">
        <v>0</v>
      </c>
      <c r="O49" s="44">
        <f t="shared" si="14"/>
        <v>98.386900000000011</v>
      </c>
      <c r="P49" s="43">
        <f t="shared" si="15"/>
        <v>245.70690000000002</v>
      </c>
      <c r="Q49" s="93">
        <f t="shared" si="11"/>
        <v>3054.29</v>
      </c>
      <c r="R49" s="3"/>
    </row>
    <row r="50" spans="1:18" ht="17.25" x14ac:dyDescent="0.3">
      <c r="A50" s="46">
        <f t="shared" si="16"/>
        <v>35</v>
      </c>
      <c r="B50" s="46" t="s">
        <v>98</v>
      </c>
      <c r="C50" s="91" t="s">
        <v>75</v>
      </c>
      <c r="D50" s="60" t="s">
        <v>83</v>
      </c>
      <c r="E50" s="49" t="s">
        <v>99</v>
      </c>
      <c r="F50" s="66">
        <v>71.400000000000006</v>
      </c>
      <c r="G50" s="34">
        <f t="shared" si="12"/>
        <v>31</v>
      </c>
      <c r="H50" s="51">
        <v>836.6</v>
      </c>
      <c r="I50" s="52">
        <f t="shared" si="9"/>
        <v>2213.4</v>
      </c>
      <c r="J50" s="53">
        <v>250</v>
      </c>
      <c r="K50" s="54">
        <f t="shared" si="13"/>
        <v>3300</v>
      </c>
      <c r="L50" s="55">
        <f t="shared" si="10"/>
        <v>147.32</v>
      </c>
      <c r="M50" s="55">
        <v>0</v>
      </c>
      <c r="N50" s="55">
        <v>0</v>
      </c>
      <c r="O50" s="44">
        <f t="shared" si="14"/>
        <v>98.386900000000011</v>
      </c>
      <c r="P50" s="43">
        <f t="shared" si="15"/>
        <v>245.70690000000002</v>
      </c>
      <c r="Q50" s="93">
        <f t="shared" si="11"/>
        <v>3054.29</v>
      </c>
      <c r="R50" s="3"/>
    </row>
    <row r="51" spans="1:18" ht="17.25" x14ac:dyDescent="0.3">
      <c r="A51" s="46">
        <f t="shared" si="16"/>
        <v>36</v>
      </c>
      <c r="B51" s="46" t="s">
        <v>100</v>
      </c>
      <c r="C51" s="91" t="s">
        <v>75</v>
      </c>
      <c r="D51" s="49" t="s">
        <v>83</v>
      </c>
      <c r="E51" s="62" t="s">
        <v>101</v>
      </c>
      <c r="F51" s="66">
        <v>71.400000000000006</v>
      </c>
      <c r="G51" s="34">
        <f t="shared" si="12"/>
        <v>31</v>
      </c>
      <c r="H51" s="51">
        <v>836.6</v>
      </c>
      <c r="I51" s="52">
        <f t="shared" si="9"/>
        <v>2213.4</v>
      </c>
      <c r="J51" s="53">
        <v>250</v>
      </c>
      <c r="K51" s="54">
        <f t="shared" si="13"/>
        <v>3300</v>
      </c>
      <c r="L51" s="55">
        <f t="shared" si="10"/>
        <v>147.32</v>
      </c>
      <c r="M51" s="55">
        <v>0</v>
      </c>
      <c r="N51" s="55">
        <v>0</v>
      </c>
      <c r="O51" s="44">
        <f t="shared" si="14"/>
        <v>98.386900000000011</v>
      </c>
      <c r="P51" s="43">
        <f t="shared" si="15"/>
        <v>245.70690000000002</v>
      </c>
      <c r="Q51" s="93">
        <f t="shared" si="11"/>
        <v>3054.29</v>
      </c>
      <c r="R51" s="3"/>
    </row>
    <row r="52" spans="1:18" ht="17.25" x14ac:dyDescent="0.3">
      <c r="A52" s="46">
        <f t="shared" si="16"/>
        <v>37</v>
      </c>
      <c r="B52" s="46" t="s">
        <v>102</v>
      </c>
      <c r="C52" s="91" t="s">
        <v>75</v>
      </c>
      <c r="D52" s="49" t="s">
        <v>83</v>
      </c>
      <c r="E52" s="94" t="s">
        <v>103</v>
      </c>
      <c r="F52" s="66">
        <v>71.400000000000006</v>
      </c>
      <c r="G52" s="34">
        <f t="shared" si="12"/>
        <v>31</v>
      </c>
      <c r="H52" s="51">
        <v>836.6</v>
      </c>
      <c r="I52" s="52">
        <f t="shared" si="9"/>
        <v>2213.4</v>
      </c>
      <c r="J52" s="53">
        <v>250</v>
      </c>
      <c r="K52" s="54">
        <f t="shared" si="13"/>
        <v>3300</v>
      </c>
      <c r="L52" s="55">
        <f t="shared" si="10"/>
        <v>147.32</v>
      </c>
      <c r="M52" s="55">
        <v>0</v>
      </c>
      <c r="N52" s="55">
        <v>0</v>
      </c>
      <c r="O52" s="44">
        <f t="shared" si="14"/>
        <v>98.386900000000011</v>
      </c>
      <c r="P52" s="43">
        <f t="shared" si="15"/>
        <v>245.70690000000002</v>
      </c>
      <c r="Q52" s="93">
        <f t="shared" si="11"/>
        <v>3054.29</v>
      </c>
      <c r="R52" s="3"/>
    </row>
    <row r="53" spans="1:18" ht="17.25" x14ac:dyDescent="0.3">
      <c r="A53" s="46">
        <f t="shared" si="16"/>
        <v>38</v>
      </c>
      <c r="B53" s="46" t="s">
        <v>104</v>
      </c>
      <c r="C53" s="91" t="s">
        <v>75</v>
      </c>
      <c r="D53" s="49" t="s">
        <v>83</v>
      </c>
      <c r="E53" s="62" t="s">
        <v>105</v>
      </c>
      <c r="F53" s="66">
        <v>71.400000000000006</v>
      </c>
      <c r="G53" s="34">
        <f t="shared" si="12"/>
        <v>31</v>
      </c>
      <c r="H53" s="51">
        <v>836.6</v>
      </c>
      <c r="I53" s="52">
        <f t="shared" si="9"/>
        <v>2213.4</v>
      </c>
      <c r="J53" s="53">
        <v>250</v>
      </c>
      <c r="K53" s="54">
        <f t="shared" si="13"/>
        <v>3300</v>
      </c>
      <c r="L53" s="55">
        <f t="shared" si="10"/>
        <v>147.32</v>
      </c>
      <c r="M53" s="55">
        <v>0</v>
      </c>
      <c r="N53" s="55">
        <v>351.72</v>
      </c>
      <c r="O53" s="44">
        <f t="shared" si="14"/>
        <v>98.386900000000011</v>
      </c>
      <c r="P53" s="43">
        <f t="shared" si="15"/>
        <v>597.42690000000005</v>
      </c>
      <c r="Q53" s="93">
        <f t="shared" si="11"/>
        <v>2702.57</v>
      </c>
      <c r="R53" s="3"/>
    </row>
    <row r="54" spans="1:18" ht="17.25" x14ac:dyDescent="0.3">
      <c r="A54" s="46">
        <f t="shared" si="16"/>
        <v>39</v>
      </c>
      <c r="B54" s="46" t="s">
        <v>106</v>
      </c>
      <c r="C54" s="91" t="s">
        <v>75</v>
      </c>
      <c r="D54" s="49" t="s">
        <v>83</v>
      </c>
      <c r="E54" s="62" t="s">
        <v>107</v>
      </c>
      <c r="F54" s="66">
        <v>71.400000000000006</v>
      </c>
      <c r="G54" s="34">
        <f t="shared" si="12"/>
        <v>31</v>
      </c>
      <c r="H54" s="51">
        <v>836.6</v>
      </c>
      <c r="I54" s="52">
        <f t="shared" si="9"/>
        <v>2213.4</v>
      </c>
      <c r="J54" s="53">
        <v>250</v>
      </c>
      <c r="K54" s="54">
        <f t="shared" si="13"/>
        <v>3300</v>
      </c>
      <c r="L54" s="55">
        <f t="shared" si="10"/>
        <v>147.32</v>
      </c>
      <c r="M54" s="55">
        <v>0</v>
      </c>
      <c r="N54" s="92">
        <v>417.6</v>
      </c>
      <c r="O54" s="44">
        <f t="shared" si="14"/>
        <v>98.386900000000011</v>
      </c>
      <c r="P54" s="43">
        <f t="shared" si="15"/>
        <v>663.30689999999993</v>
      </c>
      <c r="Q54" s="93">
        <f t="shared" si="11"/>
        <v>2636.69</v>
      </c>
      <c r="R54" s="3"/>
    </row>
    <row r="55" spans="1:18" ht="17.25" x14ac:dyDescent="0.3">
      <c r="A55" s="46">
        <f t="shared" si="16"/>
        <v>40</v>
      </c>
      <c r="B55" s="46" t="s">
        <v>108</v>
      </c>
      <c r="C55" s="91" t="s">
        <v>75</v>
      </c>
      <c r="D55" s="49" t="s">
        <v>83</v>
      </c>
      <c r="E55" s="62" t="s">
        <v>109</v>
      </c>
      <c r="F55" s="66">
        <v>71.400000000000006</v>
      </c>
      <c r="G55" s="34">
        <f t="shared" si="12"/>
        <v>31</v>
      </c>
      <c r="H55" s="51">
        <v>836.6</v>
      </c>
      <c r="I55" s="52">
        <f t="shared" si="9"/>
        <v>2213.4</v>
      </c>
      <c r="J55" s="53">
        <v>250</v>
      </c>
      <c r="K55" s="54">
        <f t="shared" si="13"/>
        <v>3300</v>
      </c>
      <c r="L55" s="55">
        <f t="shared" si="10"/>
        <v>147.32</v>
      </c>
      <c r="M55" s="55">
        <v>0</v>
      </c>
      <c r="N55" s="55">
        <v>700</v>
      </c>
      <c r="O55" s="44">
        <f t="shared" si="14"/>
        <v>98.386900000000011</v>
      </c>
      <c r="P55" s="43">
        <f t="shared" si="15"/>
        <v>945.70690000000002</v>
      </c>
      <c r="Q55" s="93">
        <f t="shared" si="11"/>
        <v>2354.29</v>
      </c>
      <c r="R55" s="3"/>
    </row>
    <row r="56" spans="1:18" ht="17.25" x14ac:dyDescent="0.3">
      <c r="A56" s="46">
        <f t="shared" si="16"/>
        <v>41</v>
      </c>
      <c r="B56" s="46" t="s">
        <v>110</v>
      </c>
      <c r="C56" s="91" t="s">
        <v>75</v>
      </c>
      <c r="D56" s="49" t="s">
        <v>83</v>
      </c>
      <c r="E56" s="95" t="s">
        <v>111</v>
      </c>
      <c r="F56" s="66">
        <v>71.400000000000006</v>
      </c>
      <c r="G56" s="34">
        <f t="shared" si="12"/>
        <v>31</v>
      </c>
      <c r="H56" s="51">
        <v>836.6</v>
      </c>
      <c r="I56" s="52">
        <f t="shared" si="9"/>
        <v>2213.4</v>
      </c>
      <c r="J56" s="53">
        <v>250</v>
      </c>
      <c r="K56" s="54">
        <f t="shared" si="13"/>
        <v>3300</v>
      </c>
      <c r="L56" s="55">
        <f t="shared" si="10"/>
        <v>147.32</v>
      </c>
      <c r="M56" s="55">
        <v>561.03</v>
      </c>
      <c r="N56" s="55">
        <v>0</v>
      </c>
      <c r="O56" s="44">
        <f t="shared" si="14"/>
        <v>98.386900000000011</v>
      </c>
      <c r="P56" s="43">
        <f t="shared" si="15"/>
        <v>806.73689999999999</v>
      </c>
      <c r="Q56" s="93">
        <f t="shared" si="11"/>
        <v>2493.2600000000002</v>
      </c>
      <c r="R56" s="3"/>
    </row>
    <row r="57" spans="1:18" ht="17.25" x14ac:dyDescent="0.3">
      <c r="A57" s="46">
        <f t="shared" si="16"/>
        <v>42</v>
      </c>
      <c r="B57" s="46" t="s">
        <v>112</v>
      </c>
      <c r="C57" s="91" t="s">
        <v>75</v>
      </c>
      <c r="D57" s="49" t="s">
        <v>83</v>
      </c>
      <c r="E57" s="62" t="s">
        <v>113</v>
      </c>
      <c r="F57" s="66">
        <v>71.400000000000006</v>
      </c>
      <c r="G57" s="34">
        <f t="shared" si="12"/>
        <v>31</v>
      </c>
      <c r="H57" s="51">
        <v>836.6</v>
      </c>
      <c r="I57" s="52">
        <f t="shared" si="9"/>
        <v>2213.4</v>
      </c>
      <c r="J57" s="53">
        <v>250</v>
      </c>
      <c r="K57" s="54">
        <f t="shared" si="13"/>
        <v>3300</v>
      </c>
      <c r="L57" s="55">
        <f t="shared" si="10"/>
        <v>147.32</v>
      </c>
      <c r="M57" s="55">
        <v>0</v>
      </c>
      <c r="N57" s="55">
        <v>0</v>
      </c>
      <c r="O57" s="44">
        <f t="shared" si="14"/>
        <v>98.386900000000011</v>
      </c>
      <c r="P57" s="43">
        <f t="shared" si="15"/>
        <v>245.70690000000002</v>
      </c>
      <c r="Q57" s="93">
        <f t="shared" si="11"/>
        <v>3054.29</v>
      </c>
      <c r="R57" s="3"/>
    </row>
    <row r="58" spans="1:18" ht="17.25" x14ac:dyDescent="0.3">
      <c r="A58" s="46">
        <f t="shared" si="16"/>
        <v>43</v>
      </c>
      <c r="B58" s="46" t="s">
        <v>114</v>
      </c>
      <c r="C58" s="91" t="s">
        <v>75</v>
      </c>
      <c r="D58" s="49" t="s">
        <v>83</v>
      </c>
      <c r="E58" s="62" t="s">
        <v>115</v>
      </c>
      <c r="F58" s="66">
        <v>71.400000000000006</v>
      </c>
      <c r="G58" s="34">
        <f t="shared" si="12"/>
        <v>31</v>
      </c>
      <c r="H58" s="51">
        <v>836.6</v>
      </c>
      <c r="I58" s="52">
        <f t="shared" si="9"/>
        <v>2213.4</v>
      </c>
      <c r="J58" s="53">
        <v>250</v>
      </c>
      <c r="K58" s="54">
        <f t="shared" si="13"/>
        <v>3300</v>
      </c>
      <c r="L58" s="55">
        <f t="shared" si="10"/>
        <v>147.32</v>
      </c>
      <c r="M58" s="55">
        <v>0</v>
      </c>
      <c r="N58" s="55">
        <v>0</v>
      </c>
      <c r="O58" s="44">
        <f t="shared" si="14"/>
        <v>98.386900000000011</v>
      </c>
      <c r="P58" s="43">
        <f t="shared" si="15"/>
        <v>245.70690000000002</v>
      </c>
      <c r="Q58" s="93">
        <f t="shared" si="11"/>
        <v>3054.29</v>
      </c>
      <c r="R58" s="3"/>
    </row>
    <row r="59" spans="1:18" ht="17.25" x14ac:dyDescent="0.3">
      <c r="A59" s="46">
        <f t="shared" si="16"/>
        <v>44</v>
      </c>
      <c r="B59" s="46" t="s">
        <v>116</v>
      </c>
      <c r="C59" s="91" t="s">
        <v>75</v>
      </c>
      <c r="D59" s="49" t="s">
        <v>83</v>
      </c>
      <c r="E59" s="62" t="s">
        <v>117</v>
      </c>
      <c r="F59" s="66">
        <v>71.400000000000006</v>
      </c>
      <c r="G59" s="34">
        <f t="shared" si="12"/>
        <v>31</v>
      </c>
      <c r="H59" s="51">
        <v>836.6</v>
      </c>
      <c r="I59" s="52">
        <f t="shared" si="9"/>
        <v>2213.4</v>
      </c>
      <c r="J59" s="53">
        <v>250</v>
      </c>
      <c r="K59" s="54">
        <f t="shared" si="13"/>
        <v>3300</v>
      </c>
      <c r="L59" s="55">
        <f t="shared" si="10"/>
        <v>147.32</v>
      </c>
      <c r="M59" s="55">
        <v>0</v>
      </c>
      <c r="N59" s="55">
        <v>0</v>
      </c>
      <c r="O59" s="44">
        <f t="shared" si="14"/>
        <v>98.386900000000011</v>
      </c>
      <c r="P59" s="43">
        <f t="shared" si="15"/>
        <v>245.70690000000002</v>
      </c>
      <c r="Q59" s="93">
        <f t="shared" si="11"/>
        <v>3054.29</v>
      </c>
      <c r="R59" s="3"/>
    </row>
    <row r="60" spans="1:18" ht="19.5" customHeight="1" x14ac:dyDescent="0.3">
      <c r="A60" s="46">
        <f t="shared" si="16"/>
        <v>45</v>
      </c>
      <c r="B60" s="46" t="s">
        <v>118</v>
      </c>
      <c r="C60" s="91" t="s">
        <v>75</v>
      </c>
      <c r="D60" s="60" t="s">
        <v>83</v>
      </c>
      <c r="E60" s="62" t="s">
        <v>119</v>
      </c>
      <c r="F60" s="66">
        <v>71.400000000000006</v>
      </c>
      <c r="G60" s="34">
        <f t="shared" si="12"/>
        <v>31</v>
      </c>
      <c r="H60" s="51">
        <v>836.6</v>
      </c>
      <c r="I60" s="52">
        <f t="shared" si="9"/>
        <v>2213.4</v>
      </c>
      <c r="J60" s="53">
        <v>250</v>
      </c>
      <c r="K60" s="54">
        <f t="shared" si="13"/>
        <v>3300</v>
      </c>
      <c r="L60" s="55">
        <f t="shared" si="10"/>
        <v>147.32</v>
      </c>
      <c r="M60" s="55">
        <v>0</v>
      </c>
      <c r="N60" s="55">
        <v>0</v>
      </c>
      <c r="O60" s="44">
        <f t="shared" si="14"/>
        <v>98.386900000000011</v>
      </c>
      <c r="P60" s="43">
        <f t="shared" si="15"/>
        <v>245.70690000000002</v>
      </c>
      <c r="Q60" s="93">
        <f t="shared" si="11"/>
        <v>3054.29</v>
      </c>
      <c r="R60" s="3"/>
    </row>
    <row r="61" spans="1:18" ht="17.25" x14ac:dyDescent="0.3">
      <c r="A61" s="46">
        <f t="shared" si="16"/>
        <v>46</v>
      </c>
      <c r="B61" s="46" t="s">
        <v>120</v>
      </c>
      <c r="C61" s="91" t="s">
        <v>75</v>
      </c>
      <c r="D61" s="60" t="s">
        <v>83</v>
      </c>
      <c r="E61" s="49" t="s">
        <v>121</v>
      </c>
      <c r="F61" s="66">
        <v>71.400000000000006</v>
      </c>
      <c r="G61" s="34">
        <f t="shared" si="12"/>
        <v>31</v>
      </c>
      <c r="H61" s="51">
        <v>836.6</v>
      </c>
      <c r="I61" s="52">
        <f t="shared" si="9"/>
        <v>2213.4</v>
      </c>
      <c r="J61" s="53">
        <v>250</v>
      </c>
      <c r="K61" s="54">
        <f t="shared" si="13"/>
        <v>3300</v>
      </c>
      <c r="L61" s="55">
        <f t="shared" si="10"/>
        <v>147.32</v>
      </c>
      <c r="M61" s="55">
        <v>0</v>
      </c>
      <c r="N61" s="55">
        <v>0</v>
      </c>
      <c r="O61" s="44">
        <f t="shared" si="14"/>
        <v>98.386900000000011</v>
      </c>
      <c r="P61" s="43">
        <f t="shared" si="15"/>
        <v>245.70690000000002</v>
      </c>
      <c r="Q61" s="93">
        <f t="shared" si="11"/>
        <v>3054.29</v>
      </c>
      <c r="R61" s="3"/>
    </row>
    <row r="62" spans="1:18" ht="17.25" x14ac:dyDescent="0.3">
      <c r="A62" s="46">
        <f>(A61)+1</f>
        <v>47</v>
      </c>
      <c r="B62" s="46" t="s">
        <v>122</v>
      </c>
      <c r="C62" s="91" t="s">
        <v>75</v>
      </c>
      <c r="D62" s="60" t="s">
        <v>83</v>
      </c>
      <c r="E62" s="94" t="s">
        <v>123</v>
      </c>
      <c r="F62" s="66">
        <v>71.400000000000006</v>
      </c>
      <c r="G62" s="34">
        <f t="shared" si="12"/>
        <v>31</v>
      </c>
      <c r="H62" s="51">
        <v>836.6</v>
      </c>
      <c r="I62" s="52">
        <f t="shared" si="9"/>
        <v>2213.4</v>
      </c>
      <c r="J62" s="53">
        <v>250</v>
      </c>
      <c r="K62" s="54">
        <f t="shared" si="13"/>
        <v>3300</v>
      </c>
      <c r="L62" s="55">
        <f t="shared" si="10"/>
        <v>147.32</v>
      </c>
      <c r="M62" s="55">
        <v>0</v>
      </c>
      <c r="N62" s="55">
        <v>0</v>
      </c>
      <c r="O62" s="44">
        <f t="shared" si="14"/>
        <v>98.386900000000011</v>
      </c>
      <c r="P62" s="55">
        <f>ROUND(SUM(L62:N62),2)+O62</f>
        <v>245.70690000000002</v>
      </c>
      <c r="Q62" s="93">
        <f t="shared" si="11"/>
        <v>3054.29</v>
      </c>
      <c r="R62" s="3"/>
    </row>
    <row r="63" spans="1:18" ht="17.25" x14ac:dyDescent="0.3">
      <c r="A63" s="46">
        <f t="shared" ref="A63:A90" si="17">(A62)+1</f>
        <v>48</v>
      </c>
      <c r="B63" s="46" t="s">
        <v>124</v>
      </c>
      <c r="C63" s="91" t="s">
        <v>75</v>
      </c>
      <c r="D63" s="60" t="s">
        <v>85</v>
      </c>
      <c r="E63" s="62" t="s">
        <v>125</v>
      </c>
      <c r="F63" s="66">
        <v>71.400000000000006</v>
      </c>
      <c r="G63" s="34">
        <f t="shared" si="12"/>
        <v>31</v>
      </c>
      <c r="H63" s="51">
        <v>836.6</v>
      </c>
      <c r="I63" s="52">
        <f t="shared" si="9"/>
        <v>2213.4</v>
      </c>
      <c r="J63" s="53">
        <v>250</v>
      </c>
      <c r="K63" s="54">
        <f t="shared" si="13"/>
        <v>3300</v>
      </c>
      <c r="L63" s="55">
        <f t="shared" si="10"/>
        <v>147.32</v>
      </c>
      <c r="M63" s="55">
        <v>1716.89</v>
      </c>
      <c r="N63" s="55">
        <v>0</v>
      </c>
      <c r="O63" s="44">
        <f t="shared" si="14"/>
        <v>98.386900000000011</v>
      </c>
      <c r="P63" s="55">
        <f t="shared" ref="P63:P90" si="18">ROUND(SUM(L63:N63),2)+O63</f>
        <v>1962.5969</v>
      </c>
      <c r="Q63" s="93">
        <f t="shared" si="11"/>
        <v>1337.4</v>
      </c>
      <c r="R63" s="3"/>
    </row>
    <row r="64" spans="1:18" ht="18" customHeight="1" x14ac:dyDescent="0.3">
      <c r="A64" s="46">
        <f>(A63)+1</f>
        <v>49</v>
      </c>
      <c r="B64" s="46" t="s">
        <v>126</v>
      </c>
      <c r="C64" s="91" t="s">
        <v>75</v>
      </c>
      <c r="D64" s="60" t="s">
        <v>32</v>
      </c>
      <c r="E64" s="49" t="s">
        <v>127</v>
      </c>
      <c r="F64" s="96">
        <v>71.400000000000006</v>
      </c>
      <c r="G64" s="46">
        <f>($G$7)</f>
        <v>31</v>
      </c>
      <c r="H64" s="51">
        <v>836.6</v>
      </c>
      <c r="I64" s="52">
        <f t="shared" si="9"/>
        <v>2213.4</v>
      </c>
      <c r="J64" s="53">
        <v>250</v>
      </c>
      <c r="K64" s="54">
        <f t="shared" si="13"/>
        <v>3300</v>
      </c>
      <c r="L64" s="55">
        <f t="shared" si="10"/>
        <v>147.32</v>
      </c>
      <c r="M64" s="55">
        <v>0</v>
      </c>
      <c r="N64" s="97">
        <v>417.6</v>
      </c>
      <c r="O64" s="44">
        <f t="shared" si="14"/>
        <v>98.386900000000011</v>
      </c>
      <c r="P64" s="55">
        <f t="shared" si="18"/>
        <v>663.30689999999993</v>
      </c>
      <c r="Q64" s="93">
        <f t="shared" si="11"/>
        <v>2636.69</v>
      </c>
      <c r="R64" s="3"/>
    </row>
    <row r="65" spans="1:18" ht="17.25" x14ac:dyDescent="0.3">
      <c r="A65" s="46">
        <f t="shared" si="17"/>
        <v>50</v>
      </c>
      <c r="B65" s="46" t="s">
        <v>128</v>
      </c>
      <c r="C65" s="91" t="s">
        <v>129</v>
      </c>
      <c r="D65" s="60" t="s">
        <v>32</v>
      </c>
      <c r="E65" s="49" t="s">
        <v>130</v>
      </c>
      <c r="F65" s="50">
        <v>71.400000000000006</v>
      </c>
      <c r="G65" s="46">
        <f t="shared" ref="G65:G90" si="19">($G$7)</f>
        <v>31</v>
      </c>
      <c r="H65" s="51">
        <v>836.6</v>
      </c>
      <c r="I65" s="52">
        <f t="shared" si="9"/>
        <v>2213.4</v>
      </c>
      <c r="J65" s="53">
        <v>250</v>
      </c>
      <c r="K65" s="54">
        <f t="shared" si="13"/>
        <v>3300</v>
      </c>
      <c r="L65" s="55">
        <f t="shared" si="10"/>
        <v>147.32</v>
      </c>
      <c r="M65" s="55">
        <v>0</v>
      </c>
      <c r="N65" s="55">
        <v>0</v>
      </c>
      <c r="O65" s="44">
        <f t="shared" si="14"/>
        <v>98.386900000000011</v>
      </c>
      <c r="P65" s="55">
        <f t="shared" si="18"/>
        <v>245.70690000000002</v>
      </c>
      <c r="Q65" s="93">
        <f t="shared" si="11"/>
        <v>3054.29</v>
      </c>
      <c r="R65" s="3"/>
    </row>
    <row r="66" spans="1:18" ht="17.25" x14ac:dyDescent="0.3">
      <c r="A66" s="46">
        <f t="shared" si="17"/>
        <v>51</v>
      </c>
      <c r="B66" s="46" t="s">
        <v>131</v>
      </c>
      <c r="C66" s="91" t="s">
        <v>75</v>
      </c>
      <c r="D66" s="60" t="s">
        <v>32</v>
      </c>
      <c r="E66" s="62" t="s">
        <v>132</v>
      </c>
      <c r="F66" s="50">
        <v>71.400000000000006</v>
      </c>
      <c r="G66" s="46">
        <f t="shared" si="19"/>
        <v>31</v>
      </c>
      <c r="H66" s="51">
        <v>836.6</v>
      </c>
      <c r="I66" s="52">
        <f t="shared" si="9"/>
        <v>2213.4</v>
      </c>
      <c r="J66" s="53">
        <v>250</v>
      </c>
      <c r="K66" s="54">
        <f t="shared" si="13"/>
        <v>3300</v>
      </c>
      <c r="L66" s="55">
        <f t="shared" si="10"/>
        <v>147.32</v>
      </c>
      <c r="M66" s="55">
        <v>0</v>
      </c>
      <c r="N66" s="55">
        <v>0</v>
      </c>
      <c r="O66" s="44">
        <f t="shared" si="14"/>
        <v>98.386900000000011</v>
      </c>
      <c r="P66" s="55">
        <f t="shared" si="18"/>
        <v>245.70690000000002</v>
      </c>
      <c r="Q66" s="93">
        <f t="shared" si="11"/>
        <v>3054.29</v>
      </c>
      <c r="R66" s="3"/>
    </row>
    <row r="67" spans="1:18" ht="18" thickBot="1" x14ac:dyDescent="0.35">
      <c r="A67" s="46">
        <f>(A66)+1</f>
        <v>52</v>
      </c>
      <c r="B67" s="46" t="s">
        <v>133</v>
      </c>
      <c r="C67" s="91" t="s">
        <v>75</v>
      </c>
      <c r="D67" s="48" t="s">
        <v>32</v>
      </c>
      <c r="E67" s="49" t="s">
        <v>134</v>
      </c>
      <c r="F67" s="50">
        <v>71.400000000000006</v>
      </c>
      <c r="G67" s="46">
        <f t="shared" si="19"/>
        <v>31</v>
      </c>
      <c r="H67" s="51">
        <v>836.6</v>
      </c>
      <c r="I67" s="52">
        <f t="shared" si="9"/>
        <v>2213.4</v>
      </c>
      <c r="J67" s="53">
        <v>250</v>
      </c>
      <c r="K67" s="54">
        <f t="shared" si="13"/>
        <v>3300</v>
      </c>
      <c r="L67" s="55">
        <f t="shared" si="10"/>
        <v>147.32</v>
      </c>
      <c r="M67" s="55">
        <v>0</v>
      </c>
      <c r="N67" s="55">
        <v>0</v>
      </c>
      <c r="O67" s="44">
        <f t="shared" si="14"/>
        <v>98.386900000000011</v>
      </c>
      <c r="P67" s="55">
        <f t="shared" si="18"/>
        <v>245.70690000000002</v>
      </c>
      <c r="Q67" s="93">
        <f t="shared" si="11"/>
        <v>3054.29</v>
      </c>
      <c r="R67" s="3"/>
    </row>
    <row r="68" spans="1:18" ht="18" customHeight="1" thickBot="1" x14ac:dyDescent="0.35">
      <c r="A68" s="7" t="s">
        <v>1</v>
      </c>
      <c r="B68" s="7" t="s">
        <v>2</v>
      </c>
      <c r="C68" s="7" t="s">
        <v>3</v>
      </c>
      <c r="D68" s="7" t="s">
        <v>72</v>
      </c>
      <c r="E68" s="7" t="s">
        <v>4</v>
      </c>
      <c r="F68" s="8" t="s">
        <v>5</v>
      </c>
      <c r="G68" s="9" t="s">
        <v>6</v>
      </c>
      <c r="H68" s="9" t="s">
        <v>7</v>
      </c>
      <c r="I68" s="10" t="s">
        <v>8</v>
      </c>
      <c r="J68" s="9" t="s">
        <v>73</v>
      </c>
      <c r="K68" s="11" t="s">
        <v>9</v>
      </c>
      <c r="L68" s="12" t="s">
        <v>10</v>
      </c>
      <c r="M68" s="13"/>
      <c r="N68" s="14"/>
      <c r="O68" s="15" t="s">
        <v>253</v>
      </c>
      <c r="P68" s="15" t="s">
        <v>11</v>
      </c>
      <c r="Q68" s="7" t="s">
        <v>12</v>
      </c>
      <c r="R68" s="3"/>
    </row>
    <row r="69" spans="1:18" ht="18" thickBot="1" x14ac:dyDescent="0.35">
      <c r="A69" s="16"/>
      <c r="B69" s="16"/>
      <c r="C69" s="16"/>
      <c r="D69" s="16"/>
      <c r="E69" s="16"/>
      <c r="F69" s="17"/>
      <c r="G69" s="18"/>
      <c r="H69" s="19"/>
      <c r="I69" s="20"/>
      <c r="J69" s="21"/>
      <c r="K69" s="22"/>
      <c r="L69" s="23" t="s">
        <v>246</v>
      </c>
      <c r="M69" s="23" t="s">
        <v>245</v>
      </c>
      <c r="N69" s="24" t="s">
        <v>244</v>
      </c>
      <c r="O69" s="25"/>
      <c r="P69" s="25"/>
      <c r="Q69" s="16"/>
      <c r="R69" s="3"/>
    </row>
    <row r="70" spans="1:18" ht="45.75" thickBot="1" x14ac:dyDescent="0.35">
      <c r="A70" s="26"/>
      <c r="B70" s="26"/>
      <c r="C70" s="26"/>
      <c r="D70" s="26"/>
      <c r="E70" s="26"/>
      <c r="F70" s="27"/>
      <c r="G70" s="19"/>
      <c r="H70" s="28" t="s">
        <v>13</v>
      </c>
      <c r="I70" s="29" t="s">
        <v>14</v>
      </c>
      <c r="J70" s="86" t="s">
        <v>15</v>
      </c>
      <c r="K70" s="31"/>
      <c r="L70" s="32" t="s">
        <v>16</v>
      </c>
      <c r="M70" s="32" t="s">
        <v>17</v>
      </c>
      <c r="N70" s="32" t="s">
        <v>18</v>
      </c>
      <c r="O70" s="33"/>
      <c r="P70" s="33"/>
      <c r="Q70" s="26"/>
      <c r="R70" s="3"/>
    </row>
    <row r="71" spans="1:18" ht="17.25" x14ac:dyDescent="0.3">
      <c r="A71" s="46">
        <f>(A67)+1</f>
        <v>53</v>
      </c>
      <c r="B71" s="46" t="s">
        <v>135</v>
      </c>
      <c r="C71" s="91" t="s">
        <v>75</v>
      </c>
      <c r="D71" s="60" t="s">
        <v>32</v>
      </c>
      <c r="E71" s="98" t="s">
        <v>136</v>
      </c>
      <c r="F71" s="50">
        <v>71.400000000000006</v>
      </c>
      <c r="G71" s="46">
        <f t="shared" si="19"/>
        <v>31</v>
      </c>
      <c r="H71" s="51">
        <v>836.6</v>
      </c>
      <c r="I71" s="52">
        <f t="shared" si="9"/>
        <v>2213.4</v>
      </c>
      <c r="J71" s="53">
        <v>250</v>
      </c>
      <c r="K71" s="54">
        <f t="shared" si="13"/>
        <v>3300</v>
      </c>
      <c r="L71" s="55">
        <f t="shared" si="10"/>
        <v>147.32</v>
      </c>
      <c r="M71" s="55">
        <v>0</v>
      </c>
      <c r="N71" s="55">
        <v>0</v>
      </c>
      <c r="O71" s="44">
        <f>(H71+I71)*3.2258%</f>
        <v>98.386900000000011</v>
      </c>
      <c r="P71" s="55">
        <f t="shared" si="18"/>
        <v>245.70690000000002</v>
      </c>
      <c r="Q71" s="93">
        <f t="shared" si="11"/>
        <v>3054.29</v>
      </c>
      <c r="R71" s="3"/>
    </row>
    <row r="72" spans="1:18" ht="17.25" x14ac:dyDescent="0.3">
      <c r="A72" s="46">
        <f t="shared" si="17"/>
        <v>54</v>
      </c>
      <c r="B72" s="46" t="s">
        <v>137</v>
      </c>
      <c r="C72" s="91" t="s">
        <v>75</v>
      </c>
      <c r="D72" s="60" t="s">
        <v>32</v>
      </c>
      <c r="E72" s="49" t="s">
        <v>138</v>
      </c>
      <c r="F72" s="50">
        <v>71.400000000000006</v>
      </c>
      <c r="G72" s="46">
        <f t="shared" si="19"/>
        <v>31</v>
      </c>
      <c r="H72" s="51">
        <v>836.6</v>
      </c>
      <c r="I72" s="52">
        <f t="shared" si="9"/>
        <v>2213.4</v>
      </c>
      <c r="J72" s="53">
        <v>250</v>
      </c>
      <c r="K72" s="54">
        <f t="shared" si="13"/>
        <v>3300</v>
      </c>
      <c r="L72" s="55">
        <f t="shared" si="10"/>
        <v>147.32</v>
      </c>
      <c r="M72" s="55">
        <v>0</v>
      </c>
      <c r="N72" s="55">
        <v>0</v>
      </c>
      <c r="O72" s="44">
        <f t="shared" ref="O72:O90" si="20">(H72+I72)*3.2258%</f>
        <v>98.386900000000011</v>
      </c>
      <c r="P72" s="55">
        <f t="shared" si="18"/>
        <v>245.70690000000002</v>
      </c>
      <c r="Q72" s="93">
        <f t="shared" si="11"/>
        <v>3054.29</v>
      </c>
      <c r="R72" s="3"/>
    </row>
    <row r="73" spans="1:18" ht="17.25" x14ac:dyDescent="0.3">
      <c r="A73" s="46">
        <f t="shared" si="17"/>
        <v>55</v>
      </c>
      <c r="B73" s="46" t="s">
        <v>139</v>
      </c>
      <c r="C73" s="91" t="s">
        <v>75</v>
      </c>
      <c r="D73" s="60" t="s">
        <v>32</v>
      </c>
      <c r="E73" s="49" t="s">
        <v>140</v>
      </c>
      <c r="F73" s="50">
        <v>71.400000000000006</v>
      </c>
      <c r="G73" s="46">
        <f t="shared" si="19"/>
        <v>31</v>
      </c>
      <c r="H73" s="51">
        <v>836.6</v>
      </c>
      <c r="I73" s="52">
        <f t="shared" si="9"/>
        <v>2213.4</v>
      </c>
      <c r="J73" s="53">
        <v>250</v>
      </c>
      <c r="K73" s="54">
        <f t="shared" si="13"/>
        <v>3300</v>
      </c>
      <c r="L73" s="55">
        <f t="shared" si="10"/>
        <v>147.32</v>
      </c>
      <c r="M73" s="55">
        <v>0</v>
      </c>
      <c r="N73" s="55">
        <v>0</v>
      </c>
      <c r="O73" s="44">
        <f t="shared" si="20"/>
        <v>98.386900000000011</v>
      </c>
      <c r="P73" s="55">
        <f t="shared" si="18"/>
        <v>245.70690000000002</v>
      </c>
      <c r="Q73" s="93">
        <f t="shared" si="11"/>
        <v>3054.29</v>
      </c>
      <c r="R73" s="3"/>
    </row>
    <row r="74" spans="1:18" ht="17.25" x14ac:dyDescent="0.3">
      <c r="A74" s="46">
        <f t="shared" si="17"/>
        <v>56</v>
      </c>
      <c r="B74" s="46" t="s">
        <v>141</v>
      </c>
      <c r="C74" s="91" t="s">
        <v>75</v>
      </c>
      <c r="D74" s="60" t="s">
        <v>32</v>
      </c>
      <c r="E74" s="49" t="s">
        <v>142</v>
      </c>
      <c r="F74" s="50">
        <v>71.400000000000006</v>
      </c>
      <c r="G74" s="46">
        <f t="shared" si="19"/>
        <v>31</v>
      </c>
      <c r="H74" s="51">
        <v>836.6</v>
      </c>
      <c r="I74" s="52">
        <f t="shared" si="9"/>
        <v>2213.4</v>
      </c>
      <c r="J74" s="53">
        <v>250</v>
      </c>
      <c r="K74" s="54">
        <f t="shared" si="13"/>
        <v>3300</v>
      </c>
      <c r="L74" s="55">
        <f t="shared" si="10"/>
        <v>147.32</v>
      </c>
      <c r="M74" s="55">
        <v>0</v>
      </c>
      <c r="N74" s="55">
        <v>0</v>
      </c>
      <c r="O74" s="44">
        <f t="shared" si="20"/>
        <v>98.386900000000011</v>
      </c>
      <c r="P74" s="55">
        <f t="shared" si="18"/>
        <v>245.70690000000002</v>
      </c>
      <c r="Q74" s="93">
        <f t="shared" si="11"/>
        <v>3054.29</v>
      </c>
      <c r="R74" s="3"/>
    </row>
    <row r="75" spans="1:18" ht="17.25" x14ac:dyDescent="0.3">
      <c r="A75" s="46">
        <f t="shared" si="17"/>
        <v>57</v>
      </c>
      <c r="B75" s="46" t="s">
        <v>143</v>
      </c>
      <c r="C75" s="91" t="s">
        <v>75</v>
      </c>
      <c r="D75" s="60" t="s">
        <v>32</v>
      </c>
      <c r="E75" s="49" t="s">
        <v>144</v>
      </c>
      <c r="F75" s="50">
        <v>71.400000000000006</v>
      </c>
      <c r="G75" s="46">
        <f t="shared" si="19"/>
        <v>31</v>
      </c>
      <c r="H75" s="51">
        <v>836.6</v>
      </c>
      <c r="I75" s="52">
        <f t="shared" si="9"/>
        <v>2213.4</v>
      </c>
      <c r="J75" s="53">
        <v>250</v>
      </c>
      <c r="K75" s="54">
        <f t="shared" si="13"/>
        <v>3300</v>
      </c>
      <c r="L75" s="55">
        <f t="shared" si="10"/>
        <v>147.32</v>
      </c>
      <c r="M75" s="55">
        <v>0</v>
      </c>
      <c r="N75" s="55">
        <v>0</v>
      </c>
      <c r="O75" s="44">
        <f t="shared" si="20"/>
        <v>98.386900000000011</v>
      </c>
      <c r="P75" s="55">
        <f t="shared" si="18"/>
        <v>245.70690000000002</v>
      </c>
      <c r="Q75" s="93">
        <f t="shared" si="11"/>
        <v>3054.29</v>
      </c>
      <c r="R75" s="3"/>
    </row>
    <row r="76" spans="1:18" ht="17.25" x14ac:dyDescent="0.3">
      <c r="A76" s="46">
        <f t="shared" si="17"/>
        <v>58</v>
      </c>
      <c r="B76" s="46" t="s">
        <v>145</v>
      </c>
      <c r="C76" s="91" t="s">
        <v>75</v>
      </c>
      <c r="D76" s="60" t="s">
        <v>32</v>
      </c>
      <c r="E76" s="58" t="s">
        <v>146</v>
      </c>
      <c r="F76" s="50">
        <v>71.400000000000006</v>
      </c>
      <c r="G76" s="46">
        <f t="shared" si="19"/>
        <v>31</v>
      </c>
      <c r="H76" s="51">
        <v>836.6</v>
      </c>
      <c r="I76" s="52">
        <f t="shared" si="9"/>
        <v>2213.4</v>
      </c>
      <c r="J76" s="53">
        <v>250</v>
      </c>
      <c r="K76" s="54">
        <f t="shared" si="13"/>
        <v>3300</v>
      </c>
      <c r="L76" s="55">
        <f t="shared" si="10"/>
        <v>147.32</v>
      </c>
      <c r="M76" s="55">
        <v>0</v>
      </c>
      <c r="N76" s="55">
        <v>0</v>
      </c>
      <c r="O76" s="44">
        <f t="shared" si="20"/>
        <v>98.386900000000011</v>
      </c>
      <c r="P76" s="55">
        <f t="shared" si="18"/>
        <v>245.70690000000002</v>
      </c>
      <c r="Q76" s="93">
        <f t="shared" si="11"/>
        <v>3054.29</v>
      </c>
      <c r="R76" s="3"/>
    </row>
    <row r="77" spans="1:18" ht="17.25" x14ac:dyDescent="0.3">
      <c r="A77" s="46">
        <f t="shared" si="17"/>
        <v>59</v>
      </c>
      <c r="B77" s="46" t="s">
        <v>147</v>
      </c>
      <c r="C77" s="91" t="s">
        <v>75</v>
      </c>
      <c r="D77" s="60" t="s">
        <v>32</v>
      </c>
      <c r="E77" s="49" t="s">
        <v>148</v>
      </c>
      <c r="F77" s="50">
        <v>71.400000000000006</v>
      </c>
      <c r="G77" s="46">
        <f t="shared" si="19"/>
        <v>31</v>
      </c>
      <c r="H77" s="51">
        <v>836.6</v>
      </c>
      <c r="I77" s="52">
        <f t="shared" si="9"/>
        <v>2213.4</v>
      </c>
      <c r="J77" s="53">
        <v>250</v>
      </c>
      <c r="K77" s="54">
        <f t="shared" si="13"/>
        <v>3300</v>
      </c>
      <c r="L77" s="55">
        <f t="shared" si="10"/>
        <v>147.32</v>
      </c>
      <c r="M77" s="55">
        <v>0</v>
      </c>
      <c r="N77" s="55">
        <v>0</v>
      </c>
      <c r="O77" s="44">
        <f t="shared" si="20"/>
        <v>98.386900000000011</v>
      </c>
      <c r="P77" s="55">
        <f t="shared" si="18"/>
        <v>245.70690000000002</v>
      </c>
      <c r="Q77" s="93">
        <f t="shared" si="11"/>
        <v>3054.29</v>
      </c>
      <c r="R77" s="3"/>
    </row>
    <row r="78" spans="1:18" ht="17.25" x14ac:dyDescent="0.3">
      <c r="A78" s="46">
        <f t="shared" si="17"/>
        <v>60</v>
      </c>
      <c r="B78" s="46" t="s">
        <v>149</v>
      </c>
      <c r="C78" s="91" t="s">
        <v>75</v>
      </c>
      <c r="D78" s="60" t="s">
        <v>32</v>
      </c>
      <c r="E78" s="49" t="s">
        <v>150</v>
      </c>
      <c r="F78" s="50">
        <v>71.400000000000006</v>
      </c>
      <c r="G78" s="46">
        <f t="shared" si="19"/>
        <v>31</v>
      </c>
      <c r="H78" s="51">
        <v>836.6</v>
      </c>
      <c r="I78" s="52">
        <f t="shared" si="9"/>
        <v>2213.4</v>
      </c>
      <c r="J78" s="53">
        <v>250</v>
      </c>
      <c r="K78" s="54">
        <f t="shared" si="13"/>
        <v>3300</v>
      </c>
      <c r="L78" s="55">
        <f t="shared" si="10"/>
        <v>147.32</v>
      </c>
      <c r="M78" s="55">
        <v>0</v>
      </c>
      <c r="N78" s="55">
        <v>0</v>
      </c>
      <c r="O78" s="44">
        <f t="shared" si="20"/>
        <v>98.386900000000011</v>
      </c>
      <c r="P78" s="55">
        <f t="shared" si="18"/>
        <v>245.70690000000002</v>
      </c>
      <c r="Q78" s="93">
        <f t="shared" si="11"/>
        <v>3054.29</v>
      </c>
      <c r="R78" s="3"/>
    </row>
    <row r="79" spans="1:18" ht="17.25" x14ac:dyDescent="0.3">
      <c r="A79" s="46">
        <f t="shared" si="17"/>
        <v>61</v>
      </c>
      <c r="B79" s="46" t="s">
        <v>151</v>
      </c>
      <c r="C79" s="91" t="s">
        <v>75</v>
      </c>
      <c r="D79" s="60" t="s">
        <v>32</v>
      </c>
      <c r="E79" s="49" t="s">
        <v>152</v>
      </c>
      <c r="F79" s="50">
        <v>71.400000000000006</v>
      </c>
      <c r="G79" s="46">
        <f>($G$7)</f>
        <v>31</v>
      </c>
      <c r="H79" s="51">
        <v>836.6</v>
      </c>
      <c r="I79" s="52">
        <f t="shared" si="9"/>
        <v>2213.4</v>
      </c>
      <c r="J79" s="53">
        <v>250</v>
      </c>
      <c r="K79" s="54">
        <f t="shared" si="13"/>
        <v>3300</v>
      </c>
      <c r="L79" s="55">
        <f t="shared" si="10"/>
        <v>147.32</v>
      </c>
      <c r="M79" s="55">
        <v>0</v>
      </c>
      <c r="N79" s="55">
        <v>0</v>
      </c>
      <c r="O79" s="44">
        <f t="shared" si="20"/>
        <v>98.386900000000011</v>
      </c>
      <c r="P79" s="55">
        <f t="shared" si="18"/>
        <v>245.70690000000002</v>
      </c>
      <c r="Q79" s="93">
        <f t="shared" si="11"/>
        <v>3054.29</v>
      </c>
      <c r="R79" s="3"/>
    </row>
    <row r="80" spans="1:18" ht="17.25" x14ac:dyDescent="0.3">
      <c r="A80" s="46">
        <f t="shared" si="17"/>
        <v>62</v>
      </c>
      <c r="B80" s="46" t="s">
        <v>153</v>
      </c>
      <c r="C80" s="91" t="s">
        <v>75</v>
      </c>
      <c r="D80" s="60" t="s">
        <v>32</v>
      </c>
      <c r="E80" s="49" t="s">
        <v>154</v>
      </c>
      <c r="F80" s="50">
        <v>71.400000000000006</v>
      </c>
      <c r="G80" s="46">
        <f t="shared" si="19"/>
        <v>31</v>
      </c>
      <c r="H80" s="51">
        <v>836.6</v>
      </c>
      <c r="I80" s="52">
        <f t="shared" si="9"/>
        <v>2213.4</v>
      </c>
      <c r="J80" s="53">
        <v>250</v>
      </c>
      <c r="K80" s="54">
        <f t="shared" si="13"/>
        <v>3300</v>
      </c>
      <c r="L80" s="55">
        <f t="shared" si="10"/>
        <v>147.32</v>
      </c>
      <c r="M80" s="55">
        <v>0</v>
      </c>
      <c r="N80" s="55">
        <v>0</v>
      </c>
      <c r="O80" s="44">
        <f t="shared" si="20"/>
        <v>98.386900000000011</v>
      </c>
      <c r="P80" s="55">
        <f t="shared" si="18"/>
        <v>245.70690000000002</v>
      </c>
      <c r="Q80" s="93">
        <f t="shared" si="11"/>
        <v>3054.29</v>
      </c>
      <c r="R80" s="3"/>
    </row>
    <row r="81" spans="1:18" ht="17.25" x14ac:dyDescent="0.3">
      <c r="A81" s="46">
        <f t="shared" si="17"/>
        <v>63</v>
      </c>
      <c r="B81" s="46" t="s">
        <v>155</v>
      </c>
      <c r="C81" s="91" t="s">
        <v>75</v>
      </c>
      <c r="D81" s="60" t="s">
        <v>32</v>
      </c>
      <c r="E81" s="62" t="s">
        <v>156</v>
      </c>
      <c r="F81" s="50">
        <v>71.400000000000006</v>
      </c>
      <c r="G81" s="46">
        <f t="shared" si="19"/>
        <v>31</v>
      </c>
      <c r="H81" s="51">
        <v>836.6</v>
      </c>
      <c r="I81" s="52">
        <f t="shared" si="9"/>
        <v>2213.4</v>
      </c>
      <c r="J81" s="53">
        <v>250</v>
      </c>
      <c r="K81" s="54">
        <f t="shared" si="13"/>
        <v>3300</v>
      </c>
      <c r="L81" s="55">
        <f t="shared" si="10"/>
        <v>147.32</v>
      </c>
      <c r="M81" s="55">
        <v>0</v>
      </c>
      <c r="N81" s="55">
        <v>0</v>
      </c>
      <c r="O81" s="44">
        <f t="shared" si="20"/>
        <v>98.386900000000011</v>
      </c>
      <c r="P81" s="55">
        <f t="shared" si="18"/>
        <v>245.70690000000002</v>
      </c>
      <c r="Q81" s="93">
        <f t="shared" si="11"/>
        <v>3054.29</v>
      </c>
      <c r="R81" s="3"/>
    </row>
    <row r="82" spans="1:18" ht="17.25" x14ac:dyDescent="0.3">
      <c r="A82" s="46">
        <f t="shared" si="17"/>
        <v>64</v>
      </c>
      <c r="B82" s="46" t="s">
        <v>157</v>
      </c>
      <c r="C82" s="91" t="s">
        <v>75</v>
      </c>
      <c r="D82" s="60" t="s">
        <v>32</v>
      </c>
      <c r="E82" s="62" t="s">
        <v>158</v>
      </c>
      <c r="F82" s="50">
        <v>71.400000000000006</v>
      </c>
      <c r="G82" s="46">
        <f t="shared" si="19"/>
        <v>31</v>
      </c>
      <c r="H82" s="51">
        <v>836.6</v>
      </c>
      <c r="I82" s="52">
        <f t="shared" si="9"/>
        <v>2213.4</v>
      </c>
      <c r="J82" s="53">
        <v>250</v>
      </c>
      <c r="K82" s="54">
        <f t="shared" si="13"/>
        <v>3300</v>
      </c>
      <c r="L82" s="55">
        <f t="shared" si="10"/>
        <v>147.32</v>
      </c>
      <c r="M82" s="55">
        <v>0</v>
      </c>
      <c r="N82" s="55">
        <v>0</v>
      </c>
      <c r="O82" s="44">
        <f t="shared" si="20"/>
        <v>98.386900000000011</v>
      </c>
      <c r="P82" s="55">
        <f t="shared" si="18"/>
        <v>245.70690000000002</v>
      </c>
      <c r="Q82" s="93">
        <f t="shared" si="11"/>
        <v>3054.29</v>
      </c>
      <c r="R82" s="3"/>
    </row>
    <row r="83" spans="1:18" ht="17.25" x14ac:dyDescent="0.3">
      <c r="A83" s="46">
        <f t="shared" si="17"/>
        <v>65</v>
      </c>
      <c r="B83" s="46" t="s">
        <v>159</v>
      </c>
      <c r="C83" s="91" t="s">
        <v>75</v>
      </c>
      <c r="D83" s="60" t="s">
        <v>32</v>
      </c>
      <c r="E83" s="62" t="s">
        <v>160</v>
      </c>
      <c r="F83" s="66">
        <v>71.400000000000006</v>
      </c>
      <c r="G83" s="46">
        <f t="shared" si="19"/>
        <v>31</v>
      </c>
      <c r="H83" s="51">
        <v>836.6</v>
      </c>
      <c r="I83" s="52">
        <f t="shared" si="9"/>
        <v>2213.4</v>
      </c>
      <c r="J83" s="53">
        <v>250</v>
      </c>
      <c r="K83" s="54">
        <f t="shared" si="13"/>
        <v>3300</v>
      </c>
      <c r="L83" s="55">
        <f t="shared" si="10"/>
        <v>147.32</v>
      </c>
      <c r="M83" s="55">
        <v>0</v>
      </c>
      <c r="N83" s="55">
        <v>0</v>
      </c>
      <c r="O83" s="44">
        <f t="shared" si="20"/>
        <v>98.386900000000011</v>
      </c>
      <c r="P83" s="55">
        <f t="shared" si="18"/>
        <v>245.70690000000002</v>
      </c>
      <c r="Q83" s="93">
        <f t="shared" si="11"/>
        <v>3054.29</v>
      </c>
      <c r="R83" s="3"/>
    </row>
    <row r="84" spans="1:18" ht="17.25" x14ac:dyDescent="0.3">
      <c r="A84" s="46">
        <f t="shared" si="17"/>
        <v>66</v>
      </c>
      <c r="B84" s="46" t="s">
        <v>161</v>
      </c>
      <c r="C84" s="91" t="s">
        <v>75</v>
      </c>
      <c r="D84" s="60" t="s">
        <v>32</v>
      </c>
      <c r="E84" s="62" t="s">
        <v>162</v>
      </c>
      <c r="F84" s="66">
        <v>71.400000000000006</v>
      </c>
      <c r="G84" s="46">
        <f t="shared" si="19"/>
        <v>31</v>
      </c>
      <c r="H84" s="51">
        <v>836.6</v>
      </c>
      <c r="I84" s="52">
        <f t="shared" si="9"/>
        <v>2213.4</v>
      </c>
      <c r="J84" s="53">
        <v>250</v>
      </c>
      <c r="K84" s="54">
        <f t="shared" si="13"/>
        <v>3300</v>
      </c>
      <c r="L84" s="55">
        <f t="shared" si="10"/>
        <v>147.32</v>
      </c>
      <c r="M84" s="55">
        <v>0</v>
      </c>
      <c r="N84" s="55">
        <v>0</v>
      </c>
      <c r="O84" s="44">
        <f t="shared" si="20"/>
        <v>98.386900000000011</v>
      </c>
      <c r="P84" s="55">
        <f t="shared" si="18"/>
        <v>245.70690000000002</v>
      </c>
      <c r="Q84" s="93">
        <f t="shared" si="11"/>
        <v>3054.29</v>
      </c>
      <c r="R84" s="3"/>
    </row>
    <row r="85" spans="1:18" ht="17.25" x14ac:dyDescent="0.3">
      <c r="A85" s="46">
        <f t="shared" si="17"/>
        <v>67</v>
      </c>
      <c r="B85" s="46" t="s">
        <v>163</v>
      </c>
      <c r="C85" s="91" t="s">
        <v>75</v>
      </c>
      <c r="D85" s="60" t="s">
        <v>32</v>
      </c>
      <c r="E85" s="62" t="s">
        <v>164</v>
      </c>
      <c r="F85" s="66">
        <v>71.400000000000006</v>
      </c>
      <c r="G85" s="46">
        <f t="shared" si="19"/>
        <v>31</v>
      </c>
      <c r="H85" s="51">
        <v>836.6</v>
      </c>
      <c r="I85" s="52">
        <f t="shared" si="9"/>
        <v>2213.4</v>
      </c>
      <c r="J85" s="53">
        <v>250</v>
      </c>
      <c r="K85" s="54">
        <f t="shared" si="13"/>
        <v>3300</v>
      </c>
      <c r="L85" s="55">
        <f t="shared" si="10"/>
        <v>147.32</v>
      </c>
      <c r="M85" s="55">
        <v>0</v>
      </c>
      <c r="N85" s="55">
        <v>0</v>
      </c>
      <c r="O85" s="44">
        <f t="shared" si="20"/>
        <v>98.386900000000011</v>
      </c>
      <c r="P85" s="55">
        <f t="shared" si="18"/>
        <v>245.70690000000002</v>
      </c>
      <c r="Q85" s="93">
        <f t="shared" si="11"/>
        <v>3054.29</v>
      </c>
      <c r="R85" s="3"/>
    </row>
    <row r="86" spans="1:18" ht="17.25" x14ac:dyDescent="0.3">
      <c r="A86" s="46">
        <f t="shared" si="17"/>
        <v>68</v>
      </c>
      <c r="B86" s="46" t="s">
        <v>165</v>
      </c>
      <c r="C86" s="91" t="s">
        <v>129</v>
      </c>
      <c r="D86" s="60" t="s">
        <v>32</v>
      </c>
      <c r="E86" s="62" t="s">
        <v>166</v>
      </c>
      <c r="F86" s="66">
        <v>71.400000000000006</v>
      </c>
      <c r="G86" s="46">
        <f t="shared" si="19"/>
        <v>31</v>
      </c>
      <c r="H86" s="51">
        <v>836.6</v>
      </c>
      <c r="I86" s="52">
        <f t="shared" si="9"/>
        <v>2213.4</v>
      </c>
      <c r="J86" s="53">
        <v>250</v>
      </c>
      <c r="K86" s="54">
        <f t="shared" si="13"/>
        <v>3300</v>
      </c>
      <c r="L86" s="55">
        <f t="shared" si="10"/>
        <v>147.32</v>
      </c>
      <c r="M86" s="55">
        <v>0</v>
      </c>
      <c r="N86" s="55">
        <v>0</v>
      </c>
      <c r="O86" s="44">
        <f t="shared" si="20"/>
        <v>98.386900000000011</v>
      </c>
      <c r="P86" s="55">
        <f t="shared" si="18"/>
        <v>245.70690000000002</v>
      </c>
      <c r="Q86" s="93">
        <f t="shared" si="11"/>
        <v>3054.29</v>
      </c>
      <c r="R86" s="3"/>
    </row>
    <row r="87" spans="1:18" ht="17.25" x14ac:dyDescent="0.3">
      <c r="A87" s="46">
        <f t="shared" si="17"/>
        <v>69</v>
      </c>
      <c r="B87" s="99" t="s">
        <v>167</v>
      </c>
      <c r="C87" s="100" t="s">
        <v>75</v>
      </c>
      <c r="D87" s="101" t="s">
        <v>32</v>
      </c>
      <c r="E87" s="102" t="s">
        <v>168</v>
      </c>
      <c r="F87" s="72">
        <v>71.400000000000006</v>
      </c>
      <c r="G87" s="46">
        <f t="shared" si="19"/>
        <v>31</v>
      </c>
      <c r="H87" s="103">
        <v>836.6</v>
      </c>
      <c r="I87" s="74">
        <f t="shared" si="9"/>
        <v>2213.4</v>
      </c>
      <c r="J87" s="75">
        <v>250</v>
      </c>
      <c r="K87" s="104">
        <f t="shared" si="13"/>
        <v>3300</v>
      </c>
      <c r="L87" s="105">
        <f t="shared" si="10"/>
        <v>147.32</v>
      </c>
      <c r="M87" s="105">
        <v>0</v>
      </c>
      <c r="N87" s="105">
        <v>0</v>
      </c>
      <c r="O87" s="44">
        <f t="shared" si="20"/>
        <v>98.386900000000011</v>
      </c>
      <c r="P87" s="55">
        <f t="shared" si="18"/>
        <v>245.70690000000002</v>
      </c>
      <c r="Q87" s="106">
        <f t="shared" si="11"/>
        <v>3054.29</v>
      </c>
      <c r="R87" s="3"/>
    </row>
    <row r="88" spans="1:18" ht="17.25" x14ac:dyDescent="0.3">
      <c r="A88" s="46">
        <f t="shared" si="17"/>
        <v>70</v>
      </c>
      <c r="B88" s="46" t="s">
        <v>169</v>
      </c>
      <c r="C88" s="91" t="s">
        <v>75</v>
      </c>
      <c r="D88" s="60" t="s">
        <v>170</v>
      </c>
      <c r="E88" s="62" t="s">
        <v>171</v>
      </c>
      <c r="F88" s="66">
        <v>71.400000000000006</v>
      </c>
      <c r="G88" s="46">
        <f t="shared" si="19"/>
        <v>31</v>
      </c>
      <c r="H88" s="51">
        <v>836.6</v>
      </c>
      <c r="I88" s="52">
        <f t="shared" si="9"/>
        <v>2213.4</v>
      </c>
      <c r="J88" s="53">
        <v>250</v>
      </c>
      <c r="K88" s="54">
        <f t="shared" si="13"/>
        <v>3300</v>
      </c>
      <c r="L88" s="55">
        <f t="shared" si="10"/>
        <v>147.32</v>
      </c>
      <c r="M88" s="55">
        <v>0</v>
      </c>
      <c r="N88" s="55">
        <v>0</v>
      </c>
      <c r="O88" s="44">
        <f t="shared" si="20"/>
        <v>98.386900000000011</v>
      </c>
      <c r="P88" s="55">
        <f t="shared" si="18"/>
        <v>245.70690000000002</v>
      </c>
      <c r="Q88" s="93">
        <f t="shared" si="11"/>
        <v>3054.29</v>
      </c>
      <c r="R88" s="3"/>
    </row>
    <row r="89" spans="1:18" ht="17.25" x14ac:dyDescent="0.3">
      <c r="A89" s="46">
        <f t="shared" si="17"/>
        <v>71</v>
      </c>
      <c r="B89" s="46" t="s">
        <v>172</v>
      </c>
      <c r="C89" s="91" t="s">
        <v>75</v>
      </c>
      <c r="D89" s="60" t="s">
        <v>170</v>
      </c>
      <c r="E89" s="62" t="s">
        <v>173</v>
      </c>
      <c r="F89" s="66">
        <v>71.400000000000006</v>
      </c>
      <c r="G89" s="46">
        <f t="shared" si="19"/>
        <v>31</v>
      </c>
      <c r="H89" s="51">
        <v>836.6</v>
      </c>
      <c r="I89" s="52">
        <f t="shared" si="9"/>
        <v>2213.4</v>
      </c>
      <c r="J89" s="53">
        <v>250</v>
      </c>
      <c r="K89" s="54">
        <f t="shared" si="13"/>
        <v>3300</v>
      </c>
      <c r="L89" s="55">
        <f t="shared" si="10"/>
        <v>147.32</v>
      </c>
      <c r="M89" s="55">
        <v>0</v>
      </c>
      <c r="N89" s="55">
        <v>0</v>
      </c>
      <c r="O89" s="44">
        <f t="shared" si="20"/>
        <v>98.386900000000011</v>
      </c>
      <c r="P89" s="55">
        <f t="shared" si="18"/>
        <v>245.70690000000002</v>
      </c>
      <c r="Q89" s="93">
        <f t="shared" si="11"/>
        <v>3054.29</v>
      </c>
      <c r="R89" s="3"/>
    </row>
    <row r="90" spans="1:18" ht="18" thickBot="1" x14ac:dyDescent="0.35">
      <c r="A90" s="46">
        <f t="shared" si="17"/>
        <v>72</v>
      </c>
      <c r="B90" s="46" t="s">
        <v>174</v>
      </c>
      <c r="C90" s="91" t="s">
        <v>75</v>
      </c>
      <c r="D90" s="60" t="s">
        <v>170</v>
      </c>
      <c r="E90" s="95" t="s">
        <v>175</v>
      </c>
      <c r="F90" s="66">
        <v>71.400000000000006</v>
      </c>
      <c r="G90" s="46">
        <f t="shared" si="19"/>
        <v>31</v>
      </c>
      <c r="H90" s="51">
        <v>836.6</v>
      </c>
      <c r="I90" s="52">
        <f t="shared" si="9"/>
        <v>2213.4</v>
      </c>
      <c r="J90" s="53">
        <v>250</v>
      </c>
      <c r="K90" s="54">
        <f t="shared" si="13"/>
        <v>3300</v>
      </c>
      <c r="L90" s="55">
        <f t="shared" si="10"/>
        <v>147.32</v>
      </c>
      <c r="M90" s="107">
        <v>0</v>
      </c>
      <c r="N90" s="107">
        <v>0</v>
      </c>
      <c r="O90" s="44">
        <f t="shared" si="20"/>
        <v>98.386900000000011</v>
      </c>
      <c r="P90" s="55">
        <f t="shared" si="18"/>
        <v>245.70690000000002</v>
      </c>
      <c r="Q90" s="93">
        <f t="shared" si="11"/>
        <v>3054.29</v>
      </c>
      <c r="R90" s="3"/>
    </row>
    <row r="91" spans="1:18" ht="18" thickBot="1" x14ac:dyDescent="0.35">
      <c r="A91" s="76" t="s">
        <v>70</v>
      </c>
      <c r="B91" s="77"/>
      <c r="C91" s="77"/>
      <c r="D91" s="77"/>
      <c r="E91" s="77"/>
      <c r="F91" s="77"/>
      <c r="G91" s="79"/>
      <c r="H91" s="108">
        <f>SUM(H39:H89)</f>
        <v>40156.799999999967</v>
      </c>
      <c r="I91" s="108">
        <f>SUM(I39:I89)</f>
        <v>106243.19999999992</v>
      </c>
      <c r="J91" s="108">
        <f>SUM(J39:J89)</f>
        <v>12000</v>
      </c>
      <c r="K91" s="108">
        <f t="shared" ref="K91:Q91" si="21">SUM(K39:K90)</f>
        <v>161700</v>
      </c>
      <c r="L91" s="108">
        <f t="shared" si="21"/>
        <v>7218.6799999999957</v>
      </c>
      <c r="M91" s="108">
        <f t="shared" si="21"/>
        <v>2277.92</v>
      </c>
      <c r="N91" s="108">
        <f t="shared" si="21"/>
        <v>2238.64</v>
      </c>
      <c r="O91" s="108">
        <f t="shared" si="21"/>
        <v>4820.9581000000026</v>
      </c>
      <c r="P91" s="108">
        <f t="shared" si="21"/>
        <v>16556.198099999983</v>
      </c>
      <c r="Q91" s="108">
        <f t="shared" si="21"/>
        <v>145143.64999999994</v>
      </c>
      <c r="R91" s="3"/>
    </row>
    <row r="92" spans="1:18" ht="17.25" x14ac:dyDescent="0.3">
      <c r="A92" s="82"/>
      <c r="B92" s="82"/>
      <c r="C92" s="82"/>
      <c r="D92" s="82"/>
      <c r="E92" s="82"/>
      <c r="F92" s="82"/>
      <c r="G92" s="82"/>
      <c r="H92" s="109"/>
      <c r="I92" s="109"/>
      <c r="J92" s="110"/>
      <c r="K92" s="111"/>
      <c r="L92" s="111"/>
      <c r="M92" s="111"/>
      <c r="N92" s="111"/>
      <c r="O92" s="111"/>
      <c r="P92" s="110"/>
      <c r="Q92" s="110"/>
      <c r="R92" s="3"/>
    </row>
    <row r="93" spans="1:18" ht="15" customHeight="1" x14ac:dyDescent="0.3">
      <c r="A93" s="82"/>
      <c r="B93" s="82"/>
      <c r="C93" s="82"/>
      <c r="D93" s="82"/>
      <c r="E93" s="82"/>
      <c r="F93" s="82"/>
      <c r="G93" s="82"/>
      <c r="H93" s="109"/>
      <c r="I93" s="109"/>
      <c r="J93" s="110"/>
      <c r="K93" s="111"/>
      <c r="L93" s="111"/>
      <c r="M93" s="111"/>
      <c r="N93" s="111"/>
      <c r="O93" s="111"/>
      <c r="P93" s="110"/>
      <c r="Q93" s="110"/>
      <c r="R93" s="3"/>
    </row>
    <row r="94" spans="1:18" ht="17.25" x14ac:dyDescent="0.3">
      <c r="A94" s="82" t="s">
        <v>176</v>
      </c>
      <c r="B94" s="82"/>
      <c r="C94" s="82"/>
      <c r="D94" s="82"/>
      <c r="E94" s="82"/>
      <c r="F94" s="82"/>
      <c r="G94" s="82"/>
      <c r="H94" s="82"/>
      <c r="I94" s="83"/>
      <c r="J94" s="112"/>
      <c r="K94" s="84"/>
      <c r="L94" s="84"/>
      <c r="M94" s="84"/>
      <c r="N94" s="84"/>
      <c r="O94" s="84"/>
      <c r="P94" s="84"/>
      <c r="Q94" s="84"/>
      <c r="R94" s="3"/>
    </row>
    <row r="95" spans="1:18" ht="18" thickBot="1" x14ac:dyDescent="0.35">
      <c r="A95" s="85" t="s">
        <v>71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113"/>
      <c r="R95" s="3"/>
    </row>
    <row r="96" spans="1:18" ht="18" customHeight="1" thickBot="1" x14ac:dyDescent="0.35">
      <c r="A96" s="7" t="s">
        <v>1</v>
      </c>
      <c r="B96" s="7" t="s">
        <v>2</v>
      </c>
      <c r="C96" s="7" t="s">
        <v>3</v>
      </c>
      <c r="D96" s="7" t="s">
        <v>72</v>
      </c>
      <c r="E96" s="7" t="s">
        <v>4</v>
      </c>
      <c r="F96" s="8" t="s">
        <v>5</v>
      </c>
      <c r="G96" s="9" t="s">
        <v>6</v>
      </c>
      <c r="H96" s="9" t="s">
        <v>7</v>
      </c>
      <c r="I96" s="114" t="s">
        <v>8</v>
      </c>
      <c r="J96" s="9" t="s">
        <v>73</v>
      </c>
      <c r="K96" s="11" t="s">
        <v>9</v>
      </c>
      <c r="L96" s="115" t="s">
        <v>10</v>
      </c>
      <c r="M96" s="116"/>
      <c r="N96" s="117"/>
      <c r="O96" s="15" t="s">
        <v>253</v>
      </c>
      <c r="P96" s="15" t="s">
        <v>11</v>
      </c>
      <c r="Q96" s="7" t="s">
        <v>12</v>
      </c>
      <c r="R96" s="3"/>
    </row>
    <row r="97" spans="1:18" ht="18" thickBot="1" x14ac:dyDescent="0.35">
      <c r="A97" s="16"/>
      <c r="B97" s="16"/>
      <c r="C97" s="16"/>
      <c r="D97" s="16"/>
      <c r="E97" s="16"/>
      <c r="F97" s="17"/>
      <c r="G97" s="18"/>
      <c r="H97" s="19"/>
      <c r="I97" s="118"/>
      <c r="J97" s="21"/>
      <c r="K97" s="22"/>
      <c r="L97" s="23" t="s">
        <v>246</v>
      </c>
      <c r="M97" s="23" t="s">
        <v>245</v>
      </c>
      <c r="N97" s="24" t="s">
        <v>244</v>
      </c>
      <c r="O97" s="25"/>
      <c r="P97" s="25"/>
      <c r="Q97" s="16"/>
      <c r="R97" s="3"/>
    </row>
    <row r="98" spans="1:18" ht="65.25" customHeight="1" thickBot="1" x14ac:dyDescent="0.35">
      <c r="A98" s="26"/>
      <c r="B98" s="26"/>
      <c r="C98" s="26"/>
      <c r="D98" s="26"/>
      <c r="E98" s="26"/>
      <c r="F98" s="27"/>
      <c r="G98" s="19"/>
      <c r="H98" s="28" t="s">
        <v>13</v>
      </c>
      <c r="I98" s="29" t="s">
        <v>14</v>
      </c>
      <c r="J98" s="86" t="s">
        <v>15</v>
      </c>
      <c r="K98" s="31"/>
      <c r="L98" s="32" t="s">
        <v>16</v>
      </c>
      <c r="M98" s="32" t="s">
        <v>17</v>
      </c>
      <c r="N98" s="32" t="s">
        <v>18</v>
      </c>
      <c r="O98" s="33"/>
      <c r="P98" s="33"/>
      <c r="Q98" s="26"/>
      <c r="R98" s="3"/>
    </row>
    <row r="99" spans="1:18" ht="17.25" x14ac:dyDescent="0.3">
      <c r="A99" s="34">
        <f>A90+1</f>
        <v>73</v>
      </c>
      <c r="B99" s="35" t="s">
        <v>177</v>
      </c>
      <c r="C99" s="88" t="s">
        <v>178</v>
      </c>
      <c r="D99" s="88" t="s">
        <v>32</v>
      </c>
      <c r="E99" s="37" t="s">
        <v>179</v>
      </c>
      <c r="F99" s="119">
        <v>72.540000000000006</v>
      </c>
      <c r="G99" s="34">
        <f>($G$7)</f>
        <v>31</v>
      </c>
      <c r="H99" s="39">
        <v>801.26</v>
      </c>
      <c r="I99" s="40">
        <f>+F99*G99</f>
        <v>2248.7400000000002</v>
      </c>
      <c r="J99" s="41">
        <v>250</v>
      </c>
      <c r="K99" s="42">
        <f>H99+I99+J99</f>
        <v>3300</v>
      </c>
      <c r="L99" s="43">
        <f t="shared" ref="L99:L133" si="22">ROUND((H99+I99)*4.83%,2)</f>
        <v>147.32</v>
      </c>
      <c r="M99" s="43">
        <v>0</v>
      </c>
      <c r="N99" s="43">
        <v>0</v>
      </c>
      <c r="O99" s="44">
        <f t="shared" ref="O99:O125" si="23">(H99+I99)*3.2258%</f>
        <v>98.386900000000011</v>
      </c>
      <c r="P99" s="43">
        <f>ROUND(SUM(L99:N99),2)+O99</f>
        <v>245.70690000000002</v>
      </c>
      <c r="Q99" s="90">
        <f t="shared" ref="Q99:Q133" si="24">ROUND(K99-P99,2)</f>
        <v>3054.29</v>
      </c>
      <c r="R99" s="3"/>
    </row>
    <row r="100" spans="1:18" ht="17.25" x14ac:dyDescent="0.3">
      <c r="A100" s="46">
        <f>A99+1</f>
        <v>74</v>
      </c>
      <c r="B100" s="47" t="s">
        <v>180</v>
      </c>
      <c r="C100" s="91" t="s">
        <v>178</v>
      </c>
      <c r="D100" s="60" t="s">
        <v>170</v>
      </c>
      <c r="E100" s="98" t="s">
        <v>181</v>
      </c>
      <c r="F100" s="66">
        <v>72.540000000000006</v>
      </c>
      <c r="G100" s="34">
        <f t="shared" ref="G100:G133" si="25">($G$7)</f>
        <v>31</v>
      </c>
      <c r="H100" s="51">
        <v>801.26</v>
      </c>
      <c r="I100" s="52">
        <f t="shared" ref="I100:I132" si="26">+F100*G100</f>
        <v>2248.7400000000002</v>
      </c>
      <c r="J100" s="53">
        <v>250</v>
      </c>
      <c r="K100" s="54">
        <f t="shared" ref="K100:K133" si="27">H100+I100+J100</f>
        <v>3300</v>
      </c>
      <c r="L100" s="55">
        <f t="shared" si="22"/>
        <v>147.32</v>
      </c>
      <c r="M100" s="43">
        <v>0</v>
      </c>
      <c r="N100" s="43">
        <v>0</v>
      </c>
      <c r="O100" s="44">
        <f t="shared" si="23"/>
        <v>98.386900000000011</v>
      </c>
      <c r="P100" s="43">
        <f t="shared" ref="P100:P125" si="28">ROUND(SUM(L100:N100),2)+O100</f>
        <v>245.70690000000002</v>
      </c>
      <c r="Q100" s="93">
        <f t="shared" si="24"/>
        <v>3054.29</v>
      </c>
      <c r="R100" s="3"/>
    </row>
    <row r="101" spans="1:18" ht="17.25" x14ac:dyDescent="0.3">
      <c r="A101" s="46">
        <f t="shared" ref="A101:A108" si="29">A100+1</f>
        <v>75</v>
      </c>
      <c r="B101" s="47" t="s">
        <v>182</v>
      </c>
      <c r="C101" s="60" t="s">
        <v>178</v>
      </c>
      <c r="D101" s="60" t="s">
        <v>183</v>
      </c>
      <c r="E101" s="49" t="s">
        <v>184</v>
      </c>
      <c r="F101" s="120">
        <v>72.540000000000006</v>
      </c>
      <c r="G101" s="34">
        <f t="shared" si="25"/>
        <v>31</v>
      </c>
      <c r="H101" s="51">
        <v>801.26</v>
      </c>
      <c r="I101" s="52">
        <f t="shared" si="26"/>
        <v>2248.7400000000002</v>
      </c>
      <c r="J101" s="53">
        <v>250</v>
      </c>
      <c r="K101" s="54">
        <f t="shared" si="27"/>
        <v>3300</v>
      </c>
      <c r="L101" s="55">
        <f t="shared" si="22"/>
        <v>147.32</v>
      </c>
      <c r="M101" s="43">
        <v>0</v>
      </c>
      <c r="N101" s="43">
        <v>0</v>
      </c>
      <c r="O101" s="44">
        <f t="shared" si="23"/>
        <v>98.386900000000011</v>
      </c>
      <c r="P101" s="43">
        <f t="shared" si="28"/>
        <v>245.70690000000002</v>
      </c>
      <c r="Q101" s="93">
        <f t="shared" si="24"/>
        <v>3054.29</v>
      </c>
      <c r="R101" s="3"/>
    </row>
    <row r="102" spans="1:18" ht="15.75" customHeight="1" x14ac:dyDescent="0.3">
      <c r="A102" s="46">
        <f t="shared" si="29"/>
        <v>76</v>
      </c>
      <c r="B102" s="47" t="s">
        <v>185</v>
      </c>
      <c r="C102" s="60" t="s">
        <v>178</v>
      </c>
      <c r="D102" s="60" t="s">
        <v>183</v>
      </c>
      <c r="E102" s="62" t="s">
        <v>186</v>
      </c>
      <c r="F102" s="120">
        <v>72.540000000000006</v>
      </c>
      <c r="G102" s="34">
        <f t="shared" si="25"/>
        <v>31</v>
      </c>
      <c r="H102" s="51">
        <v>801.26</v>
      </c>
      <c r="I102" s="52">
        <f t="shared" si="26"/>
        <v>2248.7400000000002</v>
      </c>
      <c r="J102" s="53">
        <v>250</v>
      </c>
      <c r="K102" s="54">
        <f t="shared" si="27"/>
        <v>3300</v>
      </c>
      <c r="L102" s="55">
        <f t="shared" si="22"/>
        <v>147.32</v>
      </c>
      <c r="M102" s="43">
        <v>0</v>
      </c>
      <c r="N102" s="43">
        <v>0</v>
      </c>
      <c r="O102" s="44">
        <f t="shared" si="23"/>
        <v>98.386900000000011</v>
      </c>
      <c r="P102" s="43">
        <f t="shared" si="28"/>
        <v>245.70690000000002</v>
      </c>
      <c r="Q102" s="93">
        <f t="shared" si="24"/>
        <v>3054.29</v>
      </c>
      <c r="R102" s="3"/>
    </row>
    <row r="103" spans="1:18" ht="17.25" x14ac:dyDescent="0.3">
      <c r="A103" s="46">
        <f t="shared" si="29"/>
        <v>77</v>
      </c>
      <c r="B103" s="47" t="s">
        <v>187</v>
      </c>
      <c r="C103" s="60" t="s">
        <v>178</v>
      </c>
      <c r="D103" s="60" t="s">
        <v>183</v>
      </c>
      <c r="E103" s="62" t="s">
        <v>188</v>
      </c>
      <c r="F103" s="120">
        <v>72.540000000000006</v>
      </c>
      <c r="G103" s="34">
        <f t="shared" si="25"/>
        <v>31</v>
      </c>
      <c r="H103" s="51">
        <v>801.26</v>
      </c>
      <c r="I103" s="52">
        <f t="shared" si="26"/>
        <v>2248.7400000000002</v>
      </c>
      <c r="J103" s="53">
        <v>250</v>
      </c>
      <c r="K103" s="54">
        <f t="shared" si="27"/>
        <v>3300</v>
      </c>
      <c r="L103" s="55">
        <f t="shared" si="22"/>
        <v>147.32</v>
      </c>
      <c r="M103" s="43">
        <v>0</v>
      </c>
      <c r="N103" s="43">
        <v>0</v>
      </c>
      <c r="O103" s="44">
        <f t="shared" si="23"/>
        <v>98.386900000000011</v>
      </c>
      <c r="P103" s="43">
        <f t="shared" si="28"/>
        <v>245.70690000000002</v>
      </c>
      <c r="Q103" s="93">
        <f t="shared" si="24"/>
        <v>3054.29</v>
      </c>
      <c r="R103" s="3"/>
    </row>
    <row r="104" spans="1:18" ht="17.25" x14ac:dyDescent="0.3">
      <c r="A104" s="46">
        <f t="shared" si="29"/>
        <v>78</v>
      </c>
      <c r="B104" s="47" t="s">
        <v>189</v>
      </c>
      <c r="C104" s="60" t="s">
        <v>178</v>
      </c>
      <c r="D104" s="60" t="s">
        <v>190</v>
      </c>
      <c r="E104" s="49" t="s">
        <v>191</v>
      </c>
      <c r="F104" s="120">
        <v>72.540000000000006</v>
      </c>
      <c r="G104" s="34">
        <f t="shared" si="25"/>
        <v>31</v>
      </c>
      <c r="H104" s="51">
        <v>801.26</v>
      </c>
      <c r="I104" s="52">
        <f t="shared" si="26"/>
        <v>2248.7400000000002</v>
      </c>
      <c r="J104" s="53">
        <v>250</v>
      </c>
      <c r="K104" s="54">
        <f t="shared" si="27"/>
        <v>3300</v>
      </c>
      <c r="L104" s="55">
        <f t="shared" si="22"/>
        <v>147.32</v>
      </c>
      <c r="M104" s="43">
        <v>0</v>
      </c>
      <c r="N104" s="43">
        <v>0</v>
      </c>
      <c r="O104" s="44">
        <f t="shared" si="23"/>
        <v>98.386900000000011</v>
      </c>
      <c r="P104" s="43">
        <f t="shared" si="28"/>
        <v>245.70690000000002</v>
      </c>
      <c r="Q104" s="93">
        <f t="shared" si="24"/>
        <v>3054.29</v>
      </c>
      <c r="R104" s="3"/>
    </row>
    <row r="105" spans="1:18" ht="17.25" x14ac:dyDescent="0.3">
      <c r="A105" s="46">
        <f t="shared" si="29"/>
        <v>79</v>
      </c>
      <c r="B105" s="47" t="s">
        <v>192</v>
      </c>
      <c r="C105" s="60" t="s">
        <v>178</v>
      </c>
      <c r="D105" s="49" t="s">
        <v>190</v>
      </c>
      <c r="E105" s="49" t="s">
        <v>193</v>
      </c>
      <c r="F105" s="120">
        <v>72.540000000000006</v>
      </c>
      <c r="G105" s="34">
        <f t="shared" si="25"/>
        <v>31</v>
      </c>
      <c r="H105" s="51">
        <v>801.26</v>
      </c>
      <c r="I105" s="52">
        <f t="shared" si="26"/>
        <v>2248.7400000000002</v>
      </c>
      <c r="J105" s="53">
        <v>250</v>
      </c>
      <c r="K105" s="54">
        <f t="shared" si="27"/>
        <v>3300</v>
      </c>
      <c r="L105" s="55">
        <f t="shared" si="22"/>
        <v>147.32</v>
      </c>
      <c r="M105" s="43">
        <v>0</v>
      </c>
      <c r="N105" s="43">
        <v>0</v>
      </c>
      <c r="O105" s="44">
        <f t="shared" si="23"/>
        <v>98.386900000000011</v>
      </c>
      <c r="P105" s="43">
        <f t="shared" si="28"/>
        <v>245.70690000000002</v>
      </c>
      <c r="Q105" s="93">
        <f t="shared" si="24"/>
        <v>3054.29</v>
      </c>
      <c r="R105" s="3"/>
    </row>
    <row r="106" spans="1:18" ht="17.25" x14ac:dyDescent="0.3">
      <c r="A106" s="46">
        <f t="shared" si="29"/>
        <v>80</v>
      </c>
      <c r="B106" s="47" t="s">
        <v>194</v>
      </c>
      <c r="C106" s="60" t="s">
        <v>178</v>
      </c>
      <c r="D106" s="60" t="s">
        <v>190</v>
      </c>
      <c r="E106" s="49" t="s">
        <v>195</v>
      </c>
      <c r="F106" s="120">
        <v>72.540000000000006</v>
      </c>
      <c r="G106" s="34">
        <f t="shared" si="25"/>
        <v>31</v>
      </c>
      <c r="H106" s="51">
        <v>801.26</v>
      </c>
      <c r="I106" s="52">
        <f t="shared" si="26"/>
        <v>2248.7400000000002</v>
      </c>
      <c r="J106" s="53">
        <v>250</v>
      </c>
      <c r="K106" s="54">
        <f t="shared" si="27"/>
        <v>3300</v>
      </c>
      <c r="L106" s="55">
        <f t="shared" si="22"/>
        <v>147.32</v>
      </c>
      <c r="M106" s="43">
        <v>0</v>
      </c>
      <c r="N106" s="43">
        <v>0</v>
      </c>
      <c r="O106" s="44">
        <f t="shared" si="23"/>
        <v>98.386900000000011</v>
      </c>
      <c r="P106" s="43">
        <f t="shared" si="28"/>
        <v>245.70690000000002</v>
      </c>
      <c r="Q106" s="93">
        <f t="shared" si="24"/>
        <v>3054.29</v>
      </c>
      <c r="R106" s="3"/>
    </row>
    <row r="107" spans="1:18" ht="17.25" x14ac:dyDescent="0.3">
      <c r="A107" s="46">
        <f t="shared" si="29"/>
        <v>81</v>
      </c>
      <c r="B107" s="47" t="s">
        <v>196</v>
      </c>
      <c r="C107" s="60" t="s">
        <v>178</v>
      </c>
      <c r="D107" s="60" t="s">
        <v>190</v>
      </c>
      <c r="E107" s="49" t="s">
        <v>197</v>
      </c>
      <c r="F107" s="120">
        <v>72.540000000000006</v>
      </c>
      <c r="G107" s="34">
        <f t="shared" si="25"/>
        <v>31</v>
      </c>
      <c r="H107" s="51">
        <v>801.26</v>
      </c>
      <c r="I107" s="52">
        <f t="shared" si="26"/>
        <v>2248.7400000000002</v>
      </c>
      <c r="J107" s="53">
        <v>250</v>
      </c>
      <c r="K107" s="54">
        <f t="shared" si="27"/>
        <v>3300</v>
      </c>
      <c r="L107" s="55">
        <f t="shared" si="22"/>
        <v>147.32</v>
      </c>
      <c r="M107" s="43">
        <v>0</v>
      </c>
      <c r="N107" s="43">
        <v>0</v>
      </c>
      <c r="O107" s="44">
        <f t="shared" si="23"/>
        <v>98.386900000000011</v>
      </c>
      <c r="P107" s="43">
        <f t="shared" si="28"/>
        <v>245.70690000000002</v>
      </c>
      <c r="Q107" s="93">
        <f t="shared" si="24"/>
        <v>3054.29</v>
      </c>
      <c r="R107" s="3"/>
    </row>
    <row r="108" spans="1:18" ht="17.25" x14ac:dyDescent="0.3">
      <c r="A108" s="46">
        <f t="shared" si="29"/>
        <v>82</v>
      </c>
      <c r="B108" s="47" t="s">
        <v>198</v>
      </c>
      <c r="C108" s="60" t="s">
        <v>178</v>
      </c>
      <c r="D108" s="60" t="s">
        <v>190</v>
      </c>
      <c r="E108" s="49" t="s">
        <v>199</v>
      </c>
      <c r="F108" s="120">
        <v>72.540000000000006</v>
      </c>
      <c r="G108" s="34">
        <f t="shared" si="25"/>
        <v>31</v>
      </c>
      <c r="H108" s="51">
        <v>801.26</v>
      </c>
      <c r="I108" s="52">
        <f t="shared" si="26"/>
        <v>2248.7400000000002</v>
      </c>
      <c r="J108" s="53">
        <v>250</v>
      </c>
      <c r="K108" s="54">
        <f t="shared" si="27"/>
        <v>3300</v>
      </c>
      <c r="L108" s="55">
        <f t="shared" si="22"/>
        <v>147.32</v>
      </c>
      <c r="M108" s="43">
        <v>0</v>
      </c>
      <c r="N108" s="43">
        <v>0</v>
      </c>
      <c r="O108" s="44">
        <f t="shared" si="23"/>
        <v>98.386900000000011</v>
      </c>
      <c r="P108" s="43">
        <f t="shared" si="28"/>
        <v>245.70690000000002</v>
      </c>
      <c r="Q108" s="93">
        <f t="shared" si="24"/>
        <v>3054.29</v>
      </c>
      <c r="R108" s="3"/>
    </row>
    <row r="109" spans="1:18" ht="17.25" x14ac:dyDescent="0.3">
      <c r="A109" s="46">
        <f>A108+1</f>
        <v>83</v>
      </c>
      <c r="B109" s="47" t="s">
        <v>200</v>
      </c>
      <c r="C109" s="60" t="s">
        <v>178</v>
      </c>
      <c r="D109" s="60" t="s">
        <v>190</v>
      </c>
      <c r="E109" s="121" t="s">
        <v>201</v>
      </c>
      <c r="F109" s="120">
        <v>72.540000000000006</v>
      </c>
      <c r="G109" s="34">
        <f t="shared" si="25"/>
        <v>31</v>
      </c>
      <c r="H109" s="51">
        <v>801.26</v>
      </c>
      <c r="I109" s="52">
        <f t="shared" si="26"/>
        <v>2248.7400000000002</v>
      </c>
      <c r="J109" s="53">
        <v>250</v>
      </c>
      <c r="K109" s="54">
        <f t="shared" si="27"/>
        <v>3300</v>
      </c>
      <c r="L109" s="55">
        <f t="shared" si="22"/>
        <v>147.32</v>
      </c>
      <c r="M109" s="43">
        <v>0</v>
      </c>
      <c r="N109" s="43">
        <v>0</v>
      </c>
      <c r="O109" s="44">
        <f t="shared" si="23"/>
        <v>98.386900000000011</v>
      </c>
      <c r="P109" s="43">
        <f t="shared" si="28"/>
        <v>245.70690000000002</v>
      </c>
      <c r="Q109" s="93">
        <f t="shared" si="24"/>
        <v>3054.29</v>
      </c>
      <c r="R109" s="3"/>
    </row>
    <row r="110" spans="1:18" ht="17.25" x14ac:dyDescent="0.3">
      <c r="A110" s="46">
        <f>A109+1</f>
        <v>84</v>
      </c>
      <c r="B110" s="47" t="s">
        <v>202</v>
      </c>
      <c r="C110" s="60" t="s">
        <v>178</v>
      </c>
      <c r="D110" s="60" t="s">
        <v>190</v>
      </c>
      <c r="E110" s="62" t="s">
        <v>203</v>
      </c>
      <c r="F110" s="120">
        <v>72.540000000000006</v>
      </c>
      <c r="G110" s="34">
        <f t="shared" si="25"/>
        <v>31</v>
      </c>
      <c r="H110" s="51">
        <v>801.26</v>
      </c>
      <c r="I110" s="52">
        <f t="shared" si="26"/>
        <v>2248.7400000000002</v>
      </c>
      <c r="J110" s="53">
        <v>250</v>
      </c>
      <c r="K110" s="54">
        <f t="shared" si="27"/>
        <v>3300</v>
      </c>
      <c r="L110" s="55">
        <f t="shared" si="22"/>
        <v>147.32</v>
      </c>
      <c r="M110" s="43">
        <v>0</v>
      </c>
      <c r="N110" s="43">
        <v>0</v>
      </c>
      <c r="O110" s="44">
        <f t="shared" si="23"/>
        <v>98.386900000000011</v>
      </c>
      <c r="P110" s="43">
        <f t="shared" si="28"/>
        <v>245.70690000000002</v>
      </c>
      <c r="Q110" s="93">
        <f t="shared" si="24"/>
        <v>3054.29</v>
      </c>
      <c r="R110" s="3"/>
    </row>
    <row r="111" spans="1:18" ht="17.25" x14ac:dyDescent="0.3">
      <c r="A111" s="47">
        <f>A110+1</f>
        <v>85</v>
      </c>
      <c r="B111" s="47" t="s">
        <v>204</v>
      </c>
      <c r="C111" s="49" t="s">
        <v>178</v>
      </c>
      <c r="D111" s="49" t="s">
        <v>190</v>
      </c>
      <c r="E111" s="62" t="s">
        <v>205</v>
      </c>
      <c r="F111" s="122">
        <v>72.540000000000006</v>
      </c>
      <c r="G111" s="34">
        <f t="shared" si="25"/>
        <v>31</v>
      </c>
      <c r="H111" s="51">
        <v>801.26</v>
      </c>
      <c r="I111" s="52">
        <f t="shared" si="26"/>
        <v>2248.7400000000002</v>
      </c>
      <c r="J111" s="53">
        <v>250</v>
      </c>
      <c r="K111" s="54">
        <f t="shared" si="27"/>
        <v>3300</v>
      </c>
      <c r="L111" s="55">
        <f t="shared" si="22"/>
        <v>147.32</v>
      </c>
      <c r="M111" s="43">
        <v>0</v>
      </c>
      <c r="N111" s="43">
        <v>0</v>
      </c>
      <c r="O111" s="44">
        <f t="shared" si="23"/>
        <v>98.386900000000011</v>
      </c>
      <c r="P111" s="43">
        <f t="shared" si="28"/>
        <v>245.70690000000002</v>
      </c>
      <c r="Q111" s="93">
        <f t="shared" si="24"/>
        <v>3054.29</v>
      </c>
      <c r="R111" s="3"/>
    </row>
    <row r="112" spans="1:18" ht="17.25" x14ac:dyDescent="0.3">
      <c r="A112" s="47">
        <f t="shared" ref="A112:A133" si="30">A111+1</f>
        <v>86</v>
      </c>
      <c r="B112" s="47" t="s">
        <v>206</v>
      </c>
      <c r="C112" s="49" t="s">
        <v>178</v>
      </c>
      <c r="D112" s="49" t="s">
        <v>190</v>
      </c>
      <c r="E112" s="62" t="s">
        <v>207</v>
      </c>
      <c r="F112" s="122">
        <v>72.540000000000006</v>
      </c>
      <c r="G112" s="34">
        <f t="shared" si="25"/>
        <v>31</v>
      </c>
      <c r="H112" s="51">
        <v>801.26</v>
      </c>
      <c r="I112" s="52">
        <f t="shared" si="26"/>
        <v>2248.7400000000002</v>
      </c>
      <c r="J112" s="53">
        <v>250</v>
      </c>
      <c r="K112" s="54">
        <f t="shared" si="27"/>
        <v>3300</v>
      </c>
      <c r="L112" s="55">
        <f t="shared" si="22"/>
        <v>147.32</v>
      </c>
      <c r="M112" s="43">
        <v>0</v>
      </c>
      <c r="N112" s="43">
        <v>0</v>
      </c>
      <c r="O112" s="44">
        <f t="shared" si="23"/>
        <v>98.386900000000011</v>
      </c>
      <c r="P112" s="43">
        <f t="shared" si="28"/>
        <v>245.70690000000002</v>
      </c>
      <c r="Q112" s="93">
        <f t="shared" si="24"/>
        <v>3054.29</v>
      </c>
      <c r="R112" s="3"/>
    </row>
    <row r="113" spans="1:18" ht="17.25" x14ac:dyDescent="0.3">
      <c r="A113" s="47">
        <f t="shared" si="30"/>
        <v>87</v>
      </c>
      <c r="B113" s="47" t="s">
        <v>208</v>
      </c>
      <c r="C113" s="49" t="s">
        <v>178</v>
      </c>
      <c r="D113" s="49" t="s">
        <v>190</v>
      </c>
      <c r="E113" s="123" t="s">
        <v>209</v>
      </c>
      <c r="F113" s="122">
        <v>72.540000000000006</v>
      </c>
      <c r="G113" s="34">
        <f t="shared" si="25"/>
        <v>31</v>
      </c>
      <c r="H113" s="51">
        <v>801.26</v>
      </c>
      <c r="I113" s="52">
        <f t="shared" si="26"/>
        <v>2248.7400000000002</v>
      </c>
      <c r="J113" s="53">
        <v>250</v>
      </c>
      <c r="K113" s="54">
        <f t="shared" si="27"/>
        <v>3300</v>
      </c>
      <c r="L113" s="55">
        <f t="shared" si="22"/>
        <v>147.32</v>
      </c>
      <c r="M113" s="43">
        <v>0</v>
      </c>
      <c r="N113" s="43">
        <v>0</v>
      </c>
      <c r="O113" s="44">
        <f t="shared" si="23"/>
        <v>98.386900000000011</v>
      </c>
      <c r="P113" s="43">
        <f t="shared" si="28"/>
        <v>245.70690000000002</v>
      </c>
      <c r="Q113" s="93">
        <f t="shared" si="24"/>
        <v>3054.29</v>
      </c>
      <c r="R113" s="3"/>
    </row>
    <row r="114" spans="1:18" ht="17.25" x14ac:dyDescent="0.3">
      <c r="A114" s="47">
        <f t="shared" si="30"/>
        <v>88</v>
      </c>
      <c r="B114" s="47" t="s">
        <v>210</v>
      </c>
      <c r="C114" s="49" t="s">
        <v>178</v>
      </c>
      <c r="D114" s="49" t="s">
        <v>190</v>
      </c>
      <c r="E114" s="62" t="s">
        <v>211</v>
      </c>
      <c r="F114" s="122">
        <v>72.540000000000006</v>
      </c>
      <c r="G114" s="34">
        <f t="shared" si="25"/>
        <v>31</v>
      </c>
      <c r="H114" s="51">
        <v>801.26</v>
      </c>
      <c r="I114" s="52">
        <f t="shared" si="26"/>
        <v>2248.7400000000002</v>
      </c>
      <c r="J114" s="53">
        <v>250</v>
      </c>
      <c r="K114" s="54">
        <f t="shared" si="27"/>
        <v>3300</v>
      </c>
      <c r="L114" s="55">
        <f t="shared" si="22"/>
        <v>147.32</v>
      </c>
      <c r="M114" s="43">
        <v>1164.6300000000001</v>
      </c>
      <c r="N114" s="43">
        <v>0</v>
      </c>
      <c r="O114" s="44">
        <f t="shared" si="23"/>
        <v>98.386900000000011</v>
      </c>
      <c r="P114" s="43">
        <f t="shared" si="28"/>
        <v>1410.3369</v>
      </c>
      <c r="Q114" s="93">
        <f t="shared" si="24"/>
        <v>1889.66</v>
      </c>
      <c r="R114" s="3"/>
    </row>
    <row r="115" spans="1:18" ht="17.25" x14ac:dyDescent="0.3">
      <c r="A115" s="47">
        <f t="shared" si="30"/>
        <v>89</v>
      </c>
      <c r="B115" s="47" t="s">
        <v>212</v>
      </c>
      <c r="C115" s="49" t="s">
        <v>178</v>
      </c>
      <c r="D115" s="49" t="s">
        <v>190</v>
      </c>
      <c r="E115" s="62" t="s">
        <v>213</v>
      </c>
      <c r="F115" s="122">
        <v>72.540000000000006</v>
      </c>
      <c r="G115" s="34">
        <f t="shared" si="25"/>
        <v>31</v>
      </c>
      <c r="H115" s="51">
        <v>801.26</v>
      </c>
      <c r="I115" s="52">
        <f t="shared" si="26"/>
        <v>2248.7400000000002</v>
      </c>
      <c r="J115" s="53">
        <v>250</v>
      </c>
      <c r="K115" s="54">
        <f t="shared" si="27"/>
        <v>3300</v>
      </c>
      <c r="L115" s="55">
        <f t="shared" si="22"/>
        <v>147.32</v>
      </c>
      <c r="M115" s="43">
        <v>0</v>
      </c>
      <c r="N115" s="43">
        <v>0</v>
      </c>
      <c r="O115" s="44">
        <f t="shared" si="23"/>
        <v>98.386900000000011</v>
      </c>
      <c r="P115" s="43">
        <f t="shared" si="28"/>
        <v>245.70690000000002</v>
      </c>
      <c r="Q115" s="93">
        <f t="shared" si="24"/>
        <v>3054.29</v>
      </c>
      <c r="R115" s="3"/>
    </row>
    <row r="116" spans="1:18" ht="18" customHeight="1" x14ac:dyDescent="0.3">
      <c r="A116" s="47">
        <f>A115+1</f>
        <v>90</v>
      </c>
      <c r="B116" s="47" t="s">
        <v>214</v>
      </c>
      <c r="C116" s="49" t="s">
        <v>178</v>
      </c>
      <c r="D116" s="49" t="s">
        <v>190</v>
      </c>
      <c r="E116" s="62" t="s">
        <v>215</v>
      </c>
      <c r="F116" s="122">
        <v>72.540000000000006</v>
      </c>
      <c r="G116" s="34">
        <f t="shared" si="25"/>
        <v>31</v>
      </c>
      <c r="H116" s="51">
        <v>801.26</v>
      </c>
      <c r="I116" s="52">
        <f t="shared" si="26"/>
        <v>2248.7400000000002</v>
      </c>
      <c r="J116" s="53">
        <v>250</v>
      </c>
      <c r="K116" s="54">
        <f t="shared" si="27"/>
        <v>3300</v>
      </c>
      <c r="L116" s="55">
        <f t="shared" si="22"/>
        <v>147.32</v>
      </c>
      <c r="M116" s="43">
        <v>0</v>
      </c>
      <c r="N116" s="43">
        <v>0</v>
      </c>
      <c r="O116" s="44">
        <f t="shared" si="23"/>
        <v>98.386900000000011</v>
      </c>
      <c r="P116" s="43">
        <f t="shared" si="28"/>
        <v>245.70690000000002</v>
      </c>
      <c r="Q116" s="93">
        <f t="shared" si="24"/>
        <v>3054.29</v>
      </c>
      <c r="R116" s="3"/>
    </row>
    <row r="117" spans="1:18" ht="17.25" x14ac:dyDescent="0.3">
      <c r="A117" s="47">
        <f t="shared" si="30"/>
        <v>91</v>
      </c>
      <c r="B117" s="47" t="s">
        <v>216</v>
      </c>
      <c r="C117" s="49" t="s">
        <v>178</v>
      </c>
      <c r="D117" s="49" t="s">
        <v>190</v>
      </c>
      <c r="E117" s="62" t="s">
        <v>217</v>
      </c>
      <c r="F117" s="122">
        <v>72.540000000000006</v>
      </c>
      <c r="G117" s="34">
        <f t="shared" si="25"/>
        <v>31</v>
      </c>
      <c r="H117" s="51">
        <v>801.26</v>
      </c>
      <c r="I117" s="52">
        <f t="shared" si="26"/>
        <v>2248.7400000000002</v>
      </c>
      <c r="J117" s="53">
        <v>250</v>
      </c>
      <c r="K117" s="54">
        <f t="shared" si="27"/>
        <v>3300</v>
      </c>
      <c r="L117" s="55">
        <f t="shared" si="22"/>
        <v>147.32</v>
      </c>
      <c r="M117" s="43">
        <v>1654.45</v>
      </c>
      <c r="N117" s="43">
        <v>0</v>
      </c>
      <c r="O117" s="44">
        <f t="shared" si="23"/>
        <v>98.386900000000011</v>
      </c>
      <c r="P117" s="43">
        <f t="shared" si="28"/>
        <v>1900.1569</v>
      </c>
      <c r="Q117" s="93">
        <f t="shared" si="24"/>
        <v>1399.84</v>
      </c>
      <c r="R117" s="3"/>
    </row>
    <row r="118" spans="1:18" ht="18" customHeight="1" x14ac:dyDescent="0.3">
      <c r="A118" s="47">
        <f>A117+1</f>
        <v>92</v>
      </c>
      <c r="B118" s="47" t="s">
        <v>218</v>
      </c>
      <c r="C118" s="60" t="s">
        <v>178</v>
      </c>
      <c r="D118" s="60" t="s">
        <v>190</v>
      </c>
      <c r="E118" s="62" t="s">
        <v>219</v>
      </c>
      <c r="F118" s="120">
        <v>72.540000000000006</v>
      </c>
      <c r="G118" s="34">
        <f t="shared" si="25"/>
        <v>31</v>
      </c>
      <c r="H118" s="51">
        <v>801.26</v>
      </c>
      <c r="I118" s="52">
        <f t="shared" si="26"/>
        <v>2248.7400000000002</v>
      </c>
      <c r="J118" s="53">
        <v>250</v>
      </c>
      <c r="K118" s="54">
        <f t="shared" si="27"/>
        <v>3300</v>
      </c>
      <c r="L118" s="55">
        <f t="shared" si="22"/>
        <v>147.32</v>
      </c>
      <c r="M118" s="43">
        <v>0</v>
      </c>
      <c r="N118" s="43">
        <v>0</v>
      </c>
      <c r="O118" s="44">
        <f t="shared" si="23"/>
        <v>98.386900000000011</v>
      </c>
      <c r="P118" s="43">
        <f t="shared" si="28"/>
        <v>245.70690000000002</v>
      </c>
      <c r="Q118" s="93">
        <f t="shared" si="24"/>
        <v>3054.29</v>
      </c>
      <c r="R118" s="3"/>
    </row>
    <row r="119" spans="1:18" ht="17.25" x14ac:dyDescent="0.3">
      <c r="A119" s="47">
        <f t="shared" si="30"/>
        <v>93</v>
      </c>
      <c r="B119" s="47" t="s">
        <v>220</v>
      </c>
      <c r="C119" s="60" t="s">
        <v>178</v>
      </c>
      <c r="D119" s="60" t="s">
        <v>190</v>
      </c>
      <c r="E119" s="62" t="s">
        <v>221</v>
      </c>
      <c r="F119" s="120">
        <v>72.540000000000006</v>
      </c>
      <c r="G119" s="34">
        <f t="shared" si="25"/>
        <v>31</v>
      </c>
      <c r="H119" s="51">
        <v>801.26</v>
      </c>
      <c r="I119" s="52">
        <f t="shared" si="26"/>
        <v>2248.7400000000002</v>
      </c>
      <c r="J119" s="53">
        <v>250</v>
      </c>
      <c r="K119" s="54">
        <f t="shared" si="27"/>
        <v>3300</v>
      </c>
      <c r="L119" s="55">
        <f t="shared" si="22"/>
        <v>147.32</v>
      </c>
      <c r="M119" s="43">
        <v>0</v>
      </c>
      <c r="N119" s="43">
        <v>0</v>
      </c>
      <c r="O119" s="44">
        <f t="shared" si="23"/>
        <v>98.386900000000011</v>
      </c>
      <c r="P119" s="43">
        <f t="shared" si="28"/>
        <v>245.70690000000002</v>
      </c>
      <c r="Q119" s="93">
        <f t="shared" si="24"/>
        <v>3054.29</v>
      </c>
      <c r="R119" s="3"/>
    </row>
    <row r="120" spans="1:18" ht="17.25" x14ac:dyDescent="0.3">
      <c r="A120" s="47">
        <f>A119+1</f>
        <v>94</v>
      </c>
      <c r="B120" s="47" t="s">
        <v>222</v>
      </c>
      <c r="C120" s="60" t="s">
        <v>178</v>
      </c>
      <c r="D120" s="60" t="s">
        <v>190</v>
      </c>
      <c r="E120" s="62" t="s">
        <v>223</v>
      </c>
      <c r="F120" s="120">
        <v>72.540000000000006</v>
      </c>
      <c r="G120" s="34">
        <f t="shared" si="25"/>
        <v>31</v>
      </c>
      <c r="H120" s="51">
        <v>801.26</v>
      </c>
      <c r="I120" s="52">
        <f t="shared" si="26"/>
        <v>2248.7400000000002</v>
      </c>
      <c r="J120" s="53">
        <v>250</v>
      </c>
      <c r="K120" s="54">
        <f t="shared" si="27"/>
        <v>3300</v>
      </c>
      <c r="L120" s="55">
        <f t="shared" si="22"/>
        <v>147.32</v>
      </c>
      <c r="M120" s="43">
        <v>0</v>
      </c>
      <c r="N120" s="43">
        <v>0</v>
      </c>
      <c r="O120" s="44">
        <f t="shared" si="23"/>
        <v>98.386900000000011</v>
      </c>
      <c r="P120" s="43">
        <f t="shared" si="28"/>
        <v>245.70690000000002</v>
      </c>
      <c r="Q120" s="93">
        <f t="shared" si="24"/>
        <v>3054.29</v>
      </c>
      <c r="R120" s="3"/>
    </row>
    <row r="121" spans="1:18" ht="17.25" x14ac:dyDescent="0.3">
      <c r="A121" s="47">
        <f t="shared" si="30"/>
        <v>95</v>
      </c>
      <c r="B121" s="47" t="s">
        <v>224</v>
      </c>
      <c r="C121" s="60" t="s">
        <v>178</v>
      </c>
      <c r="D121" s="60" t="s">
        <v>190</v>
      </c>
      <c r="E121" s="62" t="s">
        <v>225</v>
      </c>
      <c r="F121" s="120">
        <v>72.540000000000006</v>
      </c>
      <c r="G121" s="34">
        <f t="shared" si="25"/>
        <v>31</v>
      </c>
      <c r="H121" s="51">
        <v>801.26</v>
      </c>
      <c r="I121" s="52">
        <f t="shared" si="26"/>
        <v>2248.7400000000002</v>
      </c>
      <c r="J121" s="53">
        <v>250</v>
      </c>
      <c r="K121" s="54">
        <f t="shared" si="27"/>
        <v>3300</v>
      </c>
      <c r="L121" s="55">
        <f t="shared" si="22"/>
        <v>147.32</v>
      </c>
      <c r="M121" s="43">
        <v>0</v>
      </c>
      <c r="N121" s="43">
        <v>0</v>
      </c>
      <c r="O121" s="44">
        <f t="shared" si="23"/>
        <v>98.386900000000011</v>
      </c>
      <c r="P121" s="43">
        <f t="shared" si="28"/>
        <v>245.70690000000002</v>
      </c>
      <c r="Q121" s="93">
        <f t="shared" si="24"/>
        <v>3054.29</v>
      </c>
      <c r="R121" s="3"/>
    </row>
    <row r="122" spans="1:18" ht="18" customHeight="1" x14ac:dyDescent="0.3">
      <c r="A122" s="47">
        <f t="shared" si="30"/>
        <v>96</v>
      </c>
      <c r="B122" s="47" t="s">
        <v>226</v>
      </c>
      <c r="C122" s="60" t="s">
        <v>178</v>
      </c>
      <c r="D122" s="60" t="s">
        <v>190</v>
      </c>
      <c r="E122" s="47" t="s">
        <v>227</v>
      </c>
      <c r="F122" s="120">
        <v>72.540000000000006</v>
      </c>
      <c r="G122" s="34">
        <f t="shared" si="25"/>
        <v>31</v>
      </c>
      <c r="H122" s="51">
        <v>801.26</v>
      </c>
      <c r="I122" s="52">
        <f t="shared" si="26"/>
        <v>2248.7400000000002</v>
      </c>
      <c r="J122" s="53">
        <v>250</v>
      </c>
      <c r="K122" s="54">
        <f t="shared" si="27"/>
        <v>3300</v>
      </c>
      <c r="L122" s="55">
        <f t="shared" si="22"/>
        <v>147.32</v>
      </c>
      <c r="M122" s="43">
        <v>0</v>
      </c>
      <c r="N122" s="43">
        <v>0</v>
      </c>
      <c r="O122" s="44">
        <f t="shared" si="23"/>
        <v>98.386900000000011</v>
      </c>
      <c r="P122" s="43">
        <f t="shared" si="28"/>
        <v>245.70690000000002</v>
      </c>
      <c r="Q122" s="93">
        <f t="shared" si="24"/>
        <v>3054.29</v>
      </c>
      <c r="R122" s="3"/>
    </row>
    <row r="123" spans="1:18" ht="17.25" x14ac:dyDescent="0.3">
      <c r="A123" s="47">
        <f t="shared" si="30"/>
        <v>97</v>
      </c>
      <c r="B123" s="47" t="s">
        <v>228</v>
      </c>
      <c r="C123" s="60" t="s">
        <v>178</v>
      </c>
      <c r="D123" s="46" t="s">
        <v>190</v>
      </c>
      <c r="E123" s="121" t="s">
        <v>229</v>
      </c>
      <c r="F123" s="120">
        <v>72.540000000000006</v>
      </c>
      <c r="G123" s="34">
        <f t="shared" si="25"/>
        <v>31</v>
      </c>
      <c r="H123" s="51">
        <v>801.26</v>
      </c>
      <c r="I123" s="52">
        <f t="shared" si="26"/>
        <v>2248.7400000000002</v>
      </c>
      <c r="J123" s="53">
        <v>250</v>
      </c>
      <c r="K123" s="54">
        <f t="shared" si="27"/>
        <v>3300</v>
      </c>
      <c r="L123" s="55">
        <f t="shared" si="22"/>
        <v>147.32</v>
      </c>
      <c r="M123" s="43">
        <v>0</v>
      </c>
      <c r="N123" s="43">
        <v>0</v>
      </c>
      <c r="O123" s="44">
        <f t="shared" si="23"/>
        <v>98.386900000000011</v>
      </c>
      <c r="P123" s="43">
        <f t="shared" si="28"/>
        <v>245.70690000000002</v>
      </c>
      <c r="Q123" s="93">
        <f t="shared" si="24"/>
        <v>3054.29</v>
      </c>
      <c r="R123" s="3"/>
    </row>
    <row r="124" spans="1:18" ht="17.25" customHeight="1" x14ac:dyDescent="0.3">
      <c r="A124" s="47">
        <f t="shared" si="30"/>
        <v>98</v>
      </c>
      <c r="B124" s="47" t="s">
        <v>230</v>
      </c>
      <c r="C124" s="60" t="s">
        <v>178</v>
      </c>
      <c r="D124" s="46" t="s">
        <v>190</v>
      </c>
      <c r="E124" s="49" t="s">
        <v>231</v>
      </c>
      <c r="F124" s="120">
        <v>72.540000000000006</v>
      </c>
      <c r="G124" s="34">
        <f t="shared" si="25"/>
        <v>31</v>
      </c>
      <c r="H124" s="51">
        <v>801.26</v>
      </c>
      <c r="I124" s="52">
        <f t="shared" si="26"/>
        <v>2248.7400000000002</v>
      </c>
      <c r="J124" s="53">
        <v>250</v>
      </c>
      <c r="K124" s="54">
        <f t="shared" si="27"/>
        <v>3300</v>
      </c>
      <c r="L124" s="55">
        <f t="shared" si="22"/>
        <v>147.32</v>
      </c>
      <c r="M124" s="43">
        <v>0</v>
      </c>
      <c r="N124" s="43">
        <v>0</v>
      </c>
      <c r="O124" s="44">
        <f t="shared" si="23"/>
        <v>98.386900000000011</v>
      </c>
      <c r="P124" s="43">
        <f t="shared" si="28"/>
        <v>245.70690000000002</v>
      </c>
      <c r="Q124" s="93">
        <f t="shared" si="24"/>
        <v>3054.29</v>
      </c>
      <c r="R124" s="3"/>
    </row>
    <row r="125" spans="1:18" ht="17.25" x14ac:dyDescent="0.3">
      <c r="A125" s="47">
        <f>A124+1</f>
        <v>99</v>
      </c>
      <c r="B125" s="47" t="s">
        <v>232</v>
      </c>
      <c r="C125" s="60" t="s">
        <v>178</v>
      </c>
      <c r="D125" s="60" t="s">
        <v>190</v>
      </c>
      <c r="E125" s="62" t="s">
        <v>233</v>
      </c>
      <c r="F125" s="120">
        <v>72.540000000000006</v>
      </c>
      <c r="G125" s="124">
        <f t="shared" si="25"/>
        <v>31</v>
      </c>
      <c r="H125" s="103">
        <v>801.26</v>
      </c>
      <c r="I125" s="74">
        <f t="shared" si="26"/>
        <v>2248.7400000000002</v>
      </c>
      <c r="J125" s="75">
        <v>250</v>
      </c>
      <c r="K125" s="104">
        <f t="shared" si="27"/>
        <v>3300</v>
      </c>
      <c r="L125" s="105">
        <f t="shared" si="22"/>
        <v>147.32</v>
      </c>
      <c r="M125" s="107">
        <v>0</v>
      </c>
      <c r="N125" s="107">
        <v>0</v>
      </c>
      <c r="O125" s="44">
        <f t="shared" si="23"/>
        <v>98.386900000000011</v>
      </c>
      <c r="P125" s="43">
        <f t="shared" si="28"/>
        <v>245.70690000000002</v>
      </c>
      <c r="Q125" s="93">
        <f t="shared" si="24"/>
        <v>3054.29</v>
      </c>
      <c r="R125" s="3"/>
    </row>
    <row r="126" spans="1:18" ht="17.25" x14ac:dyDescent="0.3">
      <c r="A126" s="125"/>
      <c r="B126" s="125"/>
      <c r="C126" s="126"/>
      <c r="D126" s="126"/>
      <c r="E126" s="127"/>
      <c r="F126" s="128"/>
      <c r="G126" s="125"/>
      <c r="H126" s="129"/>
      <c r="I126" s="130"/>
      <c r="J126" s="131"/>
      <c r="K126" s="131"/>
      <c r="L126" s="131"/>
      <c r="M126" s="131"/>
      <c r="N126" s="131"/>
      <c r="O126" s="131"/>
      <c r="P126" s="131"/>
      <c r="Q126" s="131"/>
      <c r="R126" s="3"/>
    </row>
    <row r="127" spans="1:18" ht="17.25" x14ac:dyDescent="0.3">
      <c r="A127" s="125"/>
      <c r="B127" s="125"/>
      <c r="C127" s="126"/>
      <c r="D127" s="126"/>
      <c r="E127" s="127"/>
      <c r="F127" s="128"/>
      <c r="G127" s="125"/>
      <c r="H127" s="129"/>
      <c r="I127" s="130"/>
      <c r="J127" s="131"/>
      <c r="K127" s="131"/>
      <c r="L127" s="131"/>
      <c r="M127" s="131"/>
      <c r="N127" s="131"/>
      <c r="O127" s="131"/>
      <c r="P127" s="131"/>
      <c r="Q127" s="131"/>
      <c r="R127" s="3"/>
    </row>
    <row r="128" spans="1:18" ht="18" thickBot="1" x14ac:dyDescent="0.35">
      <c r="A128" s="125"/>
      <c r="B128" s="125"/>
      <c r="C128" s="126"/>
      <c r="D128" s="126"/>
      <c r="E128" s="127"/>
      <c r="F128" s="128"/>
      <c r="G128" s="125"/>
      <c r="H128" s="129"/>
      <c r="I128" s="130"/>
      <c r="J128" s="131"/>
      <c r="K128" s="131"/>
      <c r="L128" s="131"/>
      <c r="M128" s="131"/>
      <c r="N128" s="131"/>
      <c r="O128" s="131"/>
      <c r="P128" s="131"/>
      <c r="Q128" s="131"/>
      <c r="R128" s="3"/>
    </row>
    <row r="129" spans="1:18" ht="18" customHeight="1" thickBot="1" x14ac:dyDescent="0.35">
      <c r="A129" s="7" t="s">
        <v>1</v>
      </c>
      <c r="B129" s="7" t="s">
        <v>2</v>
      </c>
      <c r="C129" s="7" t="s">
        <v>3</v>
      </c>
      <c r="D129" s="7" t="s">
        <v>72</v>
      </c>
      <c r="E129" s="7" t="s">
        <v>4</v>
      </c>
      <c r="F129" s="8" t="s">
        <v>5</v>
      </c>
      <c r="G129" s="18" t="s">
        <v>6</v>
      </c>
      <c r="H129" s="18" t="s">
        <v>7</v>
      </c>
      <c r="I129" s="132" t="s">
        <v>8</v>
      </c>
      <c r="J129" s="18" t="s">
        <v>73</v>
      </c>
      <c r="K129" s="22" t="s">
        <v>9</v>
      </c>
      <c r="L129" s="133" t="s">
        <v>10</v>
      </c>
      <c r="M129" s="134"/>
      <c r="N129" s="135"/>
      <c r="O129" s="15" t="s">
        <v>253</v>
      </c>
      <c r="P129" s="15" t="s">
        <v>11</v>
      </c>
      <c r="Q129" s="7" t="s">
        <v>12</v>
      </c>
      <c r="R129" s="3"/>
    </row>
    <row r="130" spans="1:18" ht="18" thickBot="1" x14ac:dyDescent="0.35">
      <c r="A130" s="16"/>
      <c r="B130" s="16"/>
      <c r="C130" s="16"/>
      <c r="D130" s="16"/>
      <c r="E130" s="16"/>
      <c r="F130" s="17"/>
      <c r="G130" s="18"/>
      <c r="H130" s="19"/>
      <c r="I130" s="118"/>
      <c r="J130" s="21"/>
      <c r="K130" s="22"/>
      <c r="L130" s="23" t="s">
        <v>246</v>
      </c>
      <c r="M130" s="23" t="s">
        <v>245</v>
      </c>
      <c r="N130" s="24" t="s">
        <v>244</v>
      </c>
      <c r="O130" s="25"/>
      <c r="P130" s="25"/>
      <c r="Q130" s="16"/>
      <c r="R130" s="3"/>
    </row>
    <row r="131" spans="1:18" ht="45.75" thickBot="1" x14ac:dyDescent="0.35">
      <c r="A131" s="26"/>
      <c r="B131" s="26"/>
      <c r="C131" s="26"/>
      <c r="D131" s="26"/>
      <c r="E131" s="26"/>
      <c r="F131" s="27"/>
      <c r="G131" s="19"/>
      <c r="H131" s="28" t="s">
        <v>13</v>
      </c>
      <c r="I131" s="29" t="s">
        <v>14</v>
      </c>
      <c r="J131" s="86" t="s">
        <v>15</v>
      </c>
      <c r="K131" s="31"/>
      <c r="L131" s="32" t="s">
        <v>16</v>
      </c>
      <c r="M131" s="32" t="s">
        <v>17</v>
      </c>
      <c r="N131" s="32" t="s">
        <v>18</v>
      </c>
      <c r="O131" s="33"/>
      <c r="P131" s="33"/>
      <c r="Q131" s="26"/>
      <c r="R131" s="3"/>
    </row>
    <row r="132" spans="1:18" ht="17.25" x14ac:dyDescent="0.3">
      <c r="A132" s="47">
        <f>A125+1</f>
        <v>100</v>
      </c>
      <c r="B132" s="47" t="s">
        <v>234</v>
      </c>
      <c r="C132" s="49" t="s">
        <v>178</v>
      </c>
      <c r="D132" s="49" t="s">
        <v>190</v>
      </c>
      <c r="E132" s="62" t="s">
        <v>235</v>
      </c>
      <c r="F132" s="120">
        <v>72.540000000000006</v>
      </c>
      <c r="G132" s="34">
        <f t="shared" si="25"/>
        <v>31</v>
      </c>
      <c r="H132" s="51">
        <v>801.26</v>
      </c>
      <c r="I132" s="52">
        <f t="shared" si="26"/>
        <v>2248.7400000000002</v>
      </c>
      <c r="J132" s="53">
        <v>250</v>
      </c>
      <c r="K132" s="54">
        <f t="shared" si="27"/>
        <v>3300</v>
      </c>
      <c r="L132" s="55">
        <f t="shared" si="22"/>
        <v>147.32</v>
      </c>
      <c r="M132" s="43">
        <v>0</v>
      </c>
      <c r="N132" s="43">
        <v>0</v>
      </c>
      <c r="O132" s="44">
        <f t="shared" ref="O132:O133" si="31">(H132+I132)*3.2258%</f>
        <v>98.386900000000011</v>
      </c>
      <c r="P132" s="55">
        <f>ROUND(SUM(L132:N132),2)+O132</f>
        <v>245.70690000000002</v>
      </c>
      <c r="Q132" s="93">
        <f t="shared" si="24"/>
        <v>3054.29</v>
      </c>
      <c r="R132" s="3"/>
    </row>
    <row r="133" spans="1:18" ht="18" customHeight="1" thickBot="1" x14ac:dyDescent="0.35">
      <c r="A133" s="47">
        <f t="shared" si="30"/>
        <v>101</v>
      </c>
      <c r="B133" s="64" t="s">
        <v>236</v>
      </c>
      <c r="C133" s="136" t="s">
        <v>237</v>
      </c>
      <c r="D133" s="64" t="s">
        <v>190</v>
      </c>
      <c r="E133" s="136" t="s">
        <v>238</v>
      </c>
      <c r="F133" s="137">
        <v>72.540000000000006</v>
      </c>
      <c r="G133" s="34">
        <f t="shared" si="25"/>
        <v>31</v>
      </c>
      <c r="H133" s="103">
        <v>801.26</v>
      </c>
      <c r="I133" s="74">
        <f>F133*G133</f>
        <v>2248.7400000000002</v>
      </c>
      <c r="J133" s="75">
        <v>250</v>
      </c>
      <c r="K133" s="104">
        <f t="shared" si="27"/>
        <v>3300</v>
      </c>
      <c r="L133" s="105">
        <f t="shared" si="22"/>
        <v>147.32</v>
      </c>
      <c r="M133" s="43">
        <v>0</v>
      </c>
      <c r="N133" s="43">
        <v>0</v>
      </c>
      <c r="O133" s="44">
        <f t="shared" si="31"/>
        <v>98.386900000000011</v>
      </c>
      <c r="P133" s="55">
        <f>ROUND(SUM(L133:N133),2)+O133</f>
        <v>245.70690000000002</v>
      </c>
      <c r="Q133" s="93">
        <f t="shared" si="24"/>
        <v>3054.29</v>
      </c>
      <c r="R133" s="3"/>
    </row>
    <row r="134" spans="1:18" ht="18" thickBot="1" x14ac:dyDescent="0.35">
      <c r="A134" s="76" t="s">
        <v>70</v>
      </c>
      <c r="B134" s="77"/>
      <c r="C134" s="77"/>
      <c r="D134" s="77"/>
      <c r="E134" s="77"/>
      <c r="F134" s="77"/>
      <c r="G134" s="79"/>
      <c r="H134" s="80">
        <f t="shared" ref="H134:Q134" si="32">SUM(H99:H133)</f>
        <v>23236.53999999999</v>
      </c>
      <c r="I134" s="80">
        <f t="shared" si="32"/>
        <v>65213.459999999985</v>
      </c>
      <c r="J134" s="81">
        <f t="shared" si="32"/>
        <v>7250</v>
      </c>
      <c r="K134" s="81">
        <f t="shared" si="32"/>
        <v>95700</v>
      </c>
      <c r="L134" s="81">
        <f t="shared" si="32"/>
        <v>4272.2800000000016</v>
      </c>
      <c r="M134" s="81">
        <f t="shared" si="32"/>
        <v>2819.08</v>
      </c>
      <c r="N134" s="81">
        <f t="shared" si="32"/>
        <v>0</v>
      </c>
      <c r="O134" s="81">
        <f t="shared" si="32"/>
        <v>2853.2200999999995</v>
      </c>
      <c r="P134" s="81">
        <f t="shared" si="32"/>
        <v>9944.5800999999956</v>
      </c>
      <c r="Q134" s="81">
        <f t="shared" si="32"/>
        <v>85755.329999999973</v>
      </c>
      <c r="R134" s="3"/>
    </row>
    <row r="135" spans="1:18" ht="17.25" x14ac:dyDescent="0.3">
      <c r="A135" s="138"/>
      <c r="B135" s="138"/>
      <c r="C135" s="138"/>
      <c r="D135" s="138"/>
      <c r="E135" s="138"/>
      <c r="F135" s="138"/>
      <c r="G135" s="138"/>
      <c r="H135" s="139"/>
      <c r="I135" s="139"/>
      <c r="J135" s="140"/>
      <c r="K135" s="140"/>
      <c r="L135" s="140"/>
      <c r="M135" s="140"/>
      <c r="N135" s="140"/>
      <c r="O135" s="140"/>
      <c r="P135" s="140"/>
      <c r="Q135" s="140"/>
      <c r="R135" s="3"/>
    </row>
    <row r="136" spans="1:18" ht="17.25" x14ac:dyDescent="0.3">
      <c r="A136" s="138"/>
      <c r="B136" s="138"/>
      <c r="C136" s="138"/>
      <c r="D136" s="138"/>
      <c r="E136" s="138"/>
      <c r="F136" s="138"/>
      <c r="G136" s="138"/>
      <c r="H136" s="139"/>
      <c r="I136" s="139"/>
      <c r="J136" s="140"/>
      <c r="K136" s="140"/>
      <c r="L136" s="140"/>
      <c r="M136" s="140"/>
      <c r="N136" s="140"/>
      <c r="O136" s="140"/>
      <c r="P136" s="140"/>
      <c r="Q136" s="140"/>
      <c r="R136" s="3"/>
    </row>
    <row r="137" spans="1:18" ht="17.25" x14ac:dyDescent="0.3">
      <c r="A137" s="138"/>
      <c r="B137" s="138"/>
      <c r="C137" s="138"/>
      <c r="D137" s="138"/>
      <c r="E137" s="138"/>
      <c r="F137" s="138"/>
      <c r="G137" s="138"/>
      <c r="H137" s="139"/>
      <c r="I137" s="139"/>
      <c r="J137" s="140"/>
      <c r="K137" s="140"/>
      <c r="L137" s="140"/>
      <c r="M137" s="140"/>
      <c r="N137" s="140"/>
      <c r="O137" s="140"/>
      <c r="P137" s="140"/>
      <c r="Q137" s="140"/>
      <c r="R137" s="3"/>
    </row>
    <row r="138" spans="1:18" ht="17.25" x14ac:dyDescent="0.3">
      <c r="A138" s="138"/>
      <c r="B138" s="138"/>
      <c r="C138" s="138"/>
      <c r="D138" s="138"/>
      <c r="E138" s="138"/>
      <c r="F138" s="138"/>
      <c r="G138" s="138"/>
      <c r="H138" s="139"/>
      <c r="I138" s="139"/>
      <c r="J138" s="140"/>
      <c r="K138" s="140"/>
      <c r="L138" s="140"/>
      <c r="M138" s="140"/>
      <c r="N138" s="140"/>
      <c r="O138" s="140"/>
      <c r="P138" s="140"/>
      <c r="Q138" s="140"/>
      <c r="R138" s="3"/>
    </row>
    <row r="139" spans="1:18" ht="18" thickBot="1" x14ac:dyDescent="0.35">
      <c r="A139" s="125"/>
      <c r="B139" s="125"/>
      <c r="C139" s="125"/>
      <c r="D139" s="125"/>
      <c r="E139" s="125"/>
      <c r="F139" s="125"/>
      <c r="G139" s="125"/>
      <c r="H139" s="141"/>
      <c r="I139" s="141"/>
      <c r="J139" s="142"/>
      <c r="K139" s="142"/>
      <c r="L139" s="142"/>
      <c r="M139" s="142"/>
      <c r="N139" s="142"/>
      <c r="O139" s="142"/>
      <c r="P139" s="142"/>
      <c r="Q139" s="142"/>
      <c r="R139" s="3"/>
    </row>
    <row r="140" spans="1:18" ht="18" customHeight="1" thickBot="1" x14ac:dyDescent="0.35">
      <c r="A140" s="143"/>
      <c r="B140" s="143"/>
      <c r="C140" s="143"/>
      <c r="D140" s="143"/>
      <c r="E140" s="143"/>
      <c r="F140" s="143"/>
      <c r="G140" s="143"/>
      <c r="H140" s="143"/>
      <c r="I140" s="144"/>
      <c r="J140" s="145" t="s">
        <v>239</v>
      </c>
      <c r="K140" s="146" t="s">
        <v>10</v>
      </c>
      <c r="L140" s="147"/>
      <c r="M140" s="148"/>
      <c r="N140" s="15" t="s">
        <v>253</v>
      </c>
      <c r="O140" s="15" t="s">
        <v>11</v>
      </c>
      <c r="P140" s="149" t="s">
        <v>240</v>
      </c>
      <c r="Q140" s="150"/>
      <c r="R140" s="3"/>
    </row>
    <row r="141" spans="1:18" ht="18" thickBot="1" x14ac:dyDescent="0.35">
      <c r="A141" s="6"/>
      <c r="B141" s="151"/>
      <c r="C141" s="5"/>
      <c r="D141" s="5"/>
      <c r="E141" s="5"/>
      <c r="F141" s="5"/>
      <c r="G141" s="143"/>
      <c r="H141" s="143"/>
      <c r="I141" s="144"/>
      <c r="J141" s="152"/>
      <c r="K141" s="153">
        <v>201</v>
      </c>
      <c r="L141" s="153">
        <v>211</v>
      </c>
      <c r="M141" s="153">
        <v>102</v>
      </c>
      <c r="N141" s="25"/>
      <c r="O141" s="25"/>
      <c r="P141" s="154"/>
      <c r="Q141" s="150"/>
      <c r="R141" s="3"/>
    </row>
    <row r="142" spans="1:18" ht="45.75" thickBot="1" x14ac:dyDescent="0.35">
      <c r="A142" s="155"/>
      <c r="B142" s="155"/>
      <c r="C142" s="155"/>
      <c r="D142" s="155"/>
      <c r="E142" s="155"/>
      <c r="F142" s="155"/>
      <c r="G142" s="155"/>
      <c r="H142" s="155"/>
      <c r="I142" s="156"/>
      <c r="J142" s="157"/>
      <c r="K142" s="158" t="s">
        <v>16</v>
      </c>
      <c r="L142" s="158" t="s">
        <v>18</v>
      </c>
      <c r="M142" s="159" t="s">
        <v>241</v>
      </c>
      <c r="N142" s="33"/>
      <c r="O142" s="33"/>
      <c r="P142" s="160"/>
      <c r="Q142" s="6"/>
      <c r="R142" s="3"/>
    </row>
    <row r="143" spans="1:18" ht="18" thickBot="1" x14ac:dyDescent="0.35">
      <c r="A143" s="161"/>
      <c r="B143" s="161"/>
      <c r="C143" s="161"/>
      <c r="D143" s="161"/>
      <c r="E143" s="161"/>
      <c r="F143" s="161"/>
      <c r="G143" s="161"/>
      <c r="H143" s="161"/>
      <c r="I143" s="162"/>
      <c r="J143" s="163">
        <f>K134+K91+K30</f>
        <v>333300</v>
      </c>
      <c r="K143" s="164">
        <f>SUM(L134+L91+L30)</f>
        <v>14879.319999999998</v>
      </c>
      <c r="L143" s="165">
        <f>N134+N91+N30</f>
        <v>5173.34</v>
      </c>
      <c r="M143" s="166">
        <f>M134+M91+M30</f>
        <v>11303.240000000002</v>
      </c>
      <c r="N143" s="166">
        <f>SUM(N134+N91+N30)</f>
        <v>5173.34</v>
      </c>
      <c r="O143" s="167">
        <f>SUM(K143:N143)</f>
        <v>36529.24</v>
      </c>
      <c r="P143" s="168">
        <f>Q134+Q91+Q30</f>
        <v>292006.71309999994</v>
      </c>
      <c r="Q143" s="6"/>
      <c r="R143" s="3"/>
    </row>
    <row r="144" spans="1:18" ht="17.25" x14ac:dyDescent="0.3">
      <c r="A144" s="169"/>
      <c r="B144" s="169"/>
      <c r="C144" s="150"/>
      <c r="D144" s="169"/>
      <c r="E144" s="169"/>
      <c r="F144" s="150"/>
      <c r="G144" s="170"/>
      <c r="H144" s="169"/>
      <c r="I144" s="171"/>
      <c r="J144" s="172"/>
      <c r="K144" s="150"/>
      <c r="L144" s="150"/>
      <c r="M144" s="150"/>
      <c r="N144" s="172"/>
      <c r="O144" s="150"/>
      <c r="P144" s="172"/>
      <c r="Q144" s="150"/>
      <c r="R144" s="3"/>
    </row>
    <row r="145" spans="1:18" ht="17.25" x14ac:dyDescent="0.3">
      <c r="A145" s="169"/>
      <c r="B145" s="169"/>
      <c r="C145" s="173"/>
      <c r="D145" s="174"/>
      <c r="E145" s="175"/>
      <c r="F145" s="176"/>
      <c r="G145" s="173"/>
      <c r="H145" s="173"/>
      <c r="I145" s="177"/>
      <c r="J145" s="175"/>
      <c r="K145" s="175"/>
      <c r="L145" s="175"/>
      <c r="M145" s="174"/>
      <c r="N145" s="178"/>
      <c r="O145" s="178"/>
      <c r="P145" s="178"/>
      <c r="Q145" s="150"/>
      <c r="R145" s="3"/>
    </row>
    <row r="146" spans="1:18" ht="17.25" x14ac:dyDescent="0.3">
      <c r="A146" s="179"/>
      <c r="B146" s="180"/>
      <c r="C146" s="181"/>
      <c r="D146" s="182"/>
      <c r="E146" s="182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0"/>
      <c r="R146" s="3"/>
    </row>
    <row r="147" spans="1:18" ht="17.25" x14ac:dyDescent="0.3">
      <c r="A147" s="179"/>
      <c r="B147" s="180"/>
      <c r="C147" s="180"/>
      <c r="D147" s="179"/>
      <c r="E147" s="179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3"/>
    </row>
    <row r="148" spans="1:18" ht="17.25" x14ac:dyDescent="0.3">
      <c r="A148" s="179"/>
      <c r="B148" s="180"/>
      <c r="C148" s="180"/>
      <c r="D148" s="179"/>
      <c r="E148" s="179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3"/>
    </row>
    <row r="149" spans="1:18" ht="17.25" x14ac:dyDescent="0.3">
      <c r="A149" s="179"/>
      <c r="B149" s="180"/>
      <c r="C149" s="180"/>
      <c r="D149" s="179"/>
      <c r="E149" s="179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3"/>
    </row>
    <row r="150" spans="1:18" ht="15" customHeight="1" x14ac:dyDescent="0.3">
      <c r="A150" s="179"/>
      <c r="B150" s="180"/>
      <c r="C150" s="180"/>
      <c r="D150" s="179"/>
      <c r="E150" s="179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3"/>
    </row>
    <row r="151" spans="1:18" ht="17.25" x14ac:dyDescent="0.3">
      <c r="A151" s="179"/>
      <c r="B151" s="180"/>
      <c r="C151" s="180"/>
      <c r="D151" s="179"/>
      <c r="E151" s="179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3"/>
    </row>
    <row r="152" spans="1:18" ht="17.25" x14ac:dyDescent="0.3">
      <c r="A152" s="179"/>
      <c r="B152" s="180"/>
      <c r="C152" s="180"/>
      <c r="D152" s="179"/>
      <c r="E152" s="179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3"/>
    </row>
    <row r="153" spans="1:18" ht="17.25" x14ac:dyDescent="0.3">
      <c r="R153" s="3"/>
    </row>
    <row r="154" spans="1:18" ht="17.25" x14ac:dyDescent="0.3">
      <c r="R154" s="3"/>
    </row>
    <row r="155" spans="1:18" ht="17.25" x14ac:dyDescent="0.3">
      <c r="R155" s="3"/>
    </row>
    <row r="156" spans="1:18" ht="17.25" x14ac:dyDescent="0.3">
      <c r="R156" s="3"/>
    </row>
    <row r="157" spans="1:18" ht="17.25" x14ac:dyDescent="0.3">
      <c r="R157" s="3"/>
    </row>
    <row r="158" spans="1:18" ht="17.25" x14ac:dyDescent="0.3">
      <c r="R158" s="3"/>
    </row>
    <row r="159" spans="1:18" ht="17.25" x14ac:dyDescent="0.3">
      <c r="R159" s="3"/>
    </row>
    <row r="160" spans="1:18" ht="17.25" x14ac:dyDescent="0.3">
      <c r="R160" s="3"/>
    </row>
    <row r="161" spans="18:18" ht="17.25" x14ac:dyDescent="0.3">
      <c r="R161" s="3"/>
    </row>
    <row r="162" spans="18:18" ht="17.25" x14ac:dyDescent="0.3">
      <c r="R162" s="3"/>
    </row>
    <row r="163" spans="18:18" ht="17.25" x14ac:dyDescent="0.3">
      <c r="R163" s="3"/>
    </row>
    <row r="164" spans="18:18" ht="17.25" x14ac:dyDescent="0.3">
      <c r="R164" s="3"/>
    </row>
    <row r="165" spans="18:18" ht="17.25" x14ac:dyDescent="0.3">
      <c r="R165" s="3"/>
    </row>
    <row r="166" spans="18:18" ht="17.25" x14ac:dyDescent="0.3">
      <c r="R166" s="3"/>
    </row>
    <row r="167" spans="18:18" ht="17.25" x14ac:dyDescent="0.3">
      <c r="R167" s="3"/>
    </row>
  </sheetData>
  <sheetProtection algorithmName="SHA-512" hashValue="yv2Np/dsfk9+HksAkFLJyw/aNo58SfLaMSpKJMH96Mj9NRU+tTG0ISVJ/eEtnBR/dJHCehylQiLI7qN7uYDGlw==" saltValue="Yz7hWOM0fkYDz0ebPhlKfg==" spinCount="100000" sheet="1" formatCells="0" formatColumns="0" formatRows="0" insertColumns="0" insertRows="0" insertHyperlinks="0" deleteColumns="0" deleteRows="0" sort="0" autoFilter="0" pivotTables="0"/>
  <mergeCells count="91">
    <mergeCell ref="Q68:Q70"/>
    <mergeCell ref="F68:F70"/>
    <mergeCell ref="G68:G70"/>
    <mergeCell ref="H68:H69"/>
    <mergeCell ref="I68:I69"/>
    <mergeCell ref="J68:J69"/>
    <mergeCell ref="K68:K70"/>
    <mergeCell ref="L68:N68"/>
    <mergeCell ref="P68:P70"/>
    <mergeCell ref="A35:Q35"/>
    <mergeCell ref="A30:G30"/>
    <mergeCell ref="Q96:Q98"/>
    <mergeCell ref="K96:K98"/>
    <mergeCell ref="L96:N96"/>
    <mergeCell ref="P96:P98"/>
    <mergeCell ref="F96:F98"/>
    <mergeCell ref="G96:G98"/>
    <mergeCell ref="H96:H97"/>
    <mergeCell ref="I96:I97"/>
    <mergeCell ref="J96:J97"/>
    <mergeCell ref="A91:G91"/>
    <mergeCell ref="A95:P95"/>
    <mergeCell ref="A96:A98"/>
    <mergeCell ref="B96:B98"/>
    <mergeCell ref="C96:C98"/>
    <mergeCell ref="A36:A38"/>
    <mergeCell ref="B36:B38"/>
    <mergeCell ref="C36:C38"/>
    <mergeCell ref="D36:D38"/>
    <mergeCell ref="D96:D98"/>
    <mergeCell ref="A134:G134"/>
    <mergeCell ref="E96:E98"/>
    <mergeCell ref="A68:A70"/>
    <mergeCell ref="B68:B70"/>
    <mergeCell ref="C68:C70"/>
    <mergeCell ref="D68:D70"/>
    <mergeCell ref="E68:E70"/>
    <mergeCell ref="A140:F140"/>
    <mergeCell ref="G140:G141"/>
    <mergeCell ref="H140:H141"/>
    <mergeCell ref="J140:J142"/>
    <mergeCell ref="K140:M140"/>
    <mergeCell ref="N140:N142"/>
    <mergeCell ref="P140:P142"/>
    <mergeCell ref="C141:F141"/>
    <mergeCell ref="L36:N36"/>
    <mergeCell ref="P36:P38"/>
    <mergeCell ref="I129:I130"/>
    <mergeCell ref="J129:J130"/>
    <mergeCell ref="K129:K131"/>
    <mergeCell ref="L129:N129"/>
    <mergeCell ref="Q36:Q38"/>
    <mergeCell ref="H36:H37"/>
    <mergeCell ref="I36:I37"/>
    <mergeCell ref="J36:J37"/>
    <mergeCell ref="K36:K38"/>
    <mergeCell ref="E36:E38"/>
    <mergeCell ref="F36:F38"/>
    <mergeCell ref="G36:G38"/>
    <mergeCell ref="A1:Q1"/>
    <mergeCell ref="A3:Q3"/>
    <mergeCell ref="A4:A6"/>
    <mergeCell ref="B4:B6"/>
    <mergeCell ref="C4:C6"/>
    <mergeCell ref="D4:D6"/>
    <mergeCell ref="Q4:Q6"/>
    <mergeCell ref="E4:E6"/>
    <mergeCell ref="F4:F6"/>
    <mergeCell ref="G4:G6"/>
    <mergeCell ref="H4:H5"/>
    <mergeCell ref="I4:I5"/>
    <mergeCell ref="J4:J5"/>
    <mergeCell ref="K4:K6"/>
    <mergeCell ref="L4:N4"/>
    <mergeCell ref="P4:P6"/>
    <mergeCell ref="O4:O6"/>
    <mergeCell ref="O36:O38"/>
    <mergeCell ref="O68:O70"/>
    <mergeCell ref="O96:O98"/>
    <mergeCell ref="O129:O131"/>
    <mergeCell ref="O140:O142"/>
    <mergeCell ref="P129:P131"/>
    <mergeCell ref="Q129:Q131"/>
    <mergeCell ref="A129:A131"/>
    <mergeCell ref="B129:B131"/>
    <mergeCell ref="C129:C131"/>
    <mergeCell ref="D129:D131"/>
    <mergeCell ref="E129:E131"/>
    <mergeCell ref="F129:F131"/>
    <mergeCell ref="G129:G131"/>
    <mergeCell ref="H129:H130"/>
  </mergeCells>
  <pageMargins left="0.25" right="0.25" top="0.75" bottom="0.75" header="0.3" footer="0.3"/>
  <pageSetup scale="40" orientation="landscape" r:id="rId1"/>
  <headerFooter>
    <oddHeader>&amp;L&amp;G&amp;C&amp;"Century Gothic,Negrita"&amp;12AUTORIDAD PARA EL MANEJO SUSTENTABLE DE LA CUENCA Y DEL LAGO DE AMATITLÁN 
NÓMINA CORRESPONDIENTE AL MES DE DICIEMBRE 2022</oddHeader>
    <oddFooter>&amp;CPágina &amp;P de &amp;F</oddFooter>
  </headerFooter>
  <rowBreaks count="2" manualBreakCount="2">
    <brk id="67" max="16383" man="1"/>
    <brk id="12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2022-12-21T21:45:34Z</dcterms:modified>
</cp:coreProperties>
</file>