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TVcaYxTe7vrI0Whwp5xJ+MjA3fEAES8Wmkz9ejO6wfm6GqxonJJfpYQK/oJk/W+YDZs7qO7eHumKyZiBuKOxag==" workbookSaltValue="QXQlgPDTnuCwceZtnuLvL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" l="1"/>
  <c r="O76" i="1" s="1"/>
  <c r="H76" i="1"/>
  <c r="J76" i="1" s="1"/>
  <c r="L76" i="1" s="1"/>
  <c r="M39" i="1"/>
  <c r="O39" i="1" s="1"/>
  <c r="M40" i="1"/>
  <c r="M67" i="1"/>
  <c r="N67" i="1" s="1"/>
  <c r="H67" i="1"/>
  <c r="J67" i="1" s="1"/>
  <c r="L67" i="1" s="1"/>
  <c r="M110" i="1"/>
  <c r="N110" i="1" s="1"/>
  <c r="N76" i="1" l="1"/>
  <c r="P76" i="1" s="1"/>
  <c r="N39" i="1"/>
  <c r="P39" i="1" s="1"/>
  <c r="O67" i="1"/>
  <c r="P67" i="1" s="1"/>
  <c r="M71" i="1"/>
  <c r="N71" i="1" s="1"/>
  <c r="N72" i="1"/>
  <c r="M73" i="1"/>
  <c r="M44" i="1"/>
  <c r="O44" i="1" s="1"/>
  <c r="O72" i="1" l="1"/>
  <c r="P72" i="1" s="1"/>
  <c r="O71" i="1"/>
  <c r="P71" i="1" s="1"/>
  <c r="O7" i="1" l="1"/>
  <c r="H44" i="1" s="1"/>
  <c r="N7" i="1"/>
  <c r="H89" i="1" l="1"/>
  <c r="J89" i="1" s="1"/>
  <c r="L89" i="1" s="1"/>
  <c r="M89" i="1"/>
  <c r="O89" i="1" s="1"/>
  <c r="N89" i="1" l="1"/>
  <c r="P89" i="1" s="1"/>
  <c r="M121" i="1"/>
  <c r="M122" i="1"/>
  <c r="M123" i="1"/>
  <c r="M124" i="1"/>
  <c r="M125" i="1"/>
  <c r="M126" i="1"/>
  <c r="M127" i="1"/>
  <c r="N127" i="1" s="1"/>
  <c r="M128" i="1"/>
  <c r="M129" i="1"/>
  <c r="M102" i="1"/>
  <c r="M103" i="1"/>
  <c r="M104" i="1"/>
  <c r="M105" i="1"/>
  <c r="M106" i="1"/>
  <c r="M107" i="1"/>
  <c r="M108" i="1"/>
  <c r="M109" i="1"/>
  <c r="M111" i="1"/>
  <c r="M112" i="1"/>
  <c r="M113" i="1"/>
  <c r="M114" i="1"/>
  <c r="M65" i="1"/>
  <c r="M66" i="1"/>
  <c r="M68" i="1"/>
  <c r="M69" i="1"/>
  <c r="M70" i="1"/>
  <c r="M74" i="1"/>
  <c r="M75" i="1"/>
  <c r="M77" i="1"/>
  <c r="M78" i="1"/>
  <c r="M79" i="1"/>
  <c r="M80" i="1"/>
  <c r="M81" i="1"/>
  <c r="M82" i="1"/>
  <c r="M83" i="1"/>
  <c r="M84" i="1"/>
  <c r="M85" i="1"/>
  <c r="M86" i="1"/>
  <c r="M87" i="1"/>
  <c r="M88" i="1"/>
  <c r="M38" i="1"/>
  <c r="M41" i="1"/>
  <c r="M42" i="1"/>
  <c r="N43" i="1" s="1"/>
  <c r="M43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9" i="1"/>
  <c r="M10" i="1"/>
  <c r="M11" i="1"/>
  <c r="M12" i="1"/>
  <c r="M13" i="1"/>
  <c r="M14" i="1"/>
  <c r="M15" i="1"/>
  <c r="N16" i="1"/>
  <c r="M18" i="1"/>
  <c r="M19" i="1"/>
  <c r="M20" i="1"/>
  <c r="M21" i="1"/>
  <c r="M22" i="1"/>
  <c r="M23" i="1"/>
  <c r="M24" i="1"/>
  <c r="M25" i="1"/>
  <c r="M26" i="1"/>
  <c r="N25" i="1" l="1"/>
  <c r="H25" i="1"/>
  <c r="J25" i="1" s="1"/>
  <c r="L25" i="1" s="1"/>
  <c r="M119" i="1"/>
  <c r="N119" i="1" s="1"/>
  <c r="M120" i="1"/>
  <c r="N120" i="1" s="1"/>
  <c r="N121" i="1"/>
  <c r="O122" i="1"/>
  <c r="O123" i="1"/>
  <c r="O124" i="1"/>
  <c r="N125" i="1"/>
  <c r="N126" i="1"/>
  <c r="O128" i="1"/>
  <c r="O129" i="1"/>
  <c r="P129" i="1" s="1"/>
  <c r="M118" i="1"/>
  <c r="O118" i="1" s="1"/>
  <c r="M100" i="1"/>
  <c r="O100" i="1" s="1"/>
  <c r="M101" i="1"/>
  <c r="N101" i="1" s="1"/>
  <c r="N102" i="1"/>
  <c r="N103" i="1"/>
  <c r="O104" i="1"/>
  <c r="O105" i="1"/>
  <c r="O106" i="1"/>
  <c r="O107" i="1"/>
  <c r="O108" i="1"/>
  <c r="N109" i="1"/>
  <c r="O110" i="1"/>
  <c r="O111" i="1"/>
  <c r="O112" i="1"/>
  <c r="N113" i="1"/>
  <c r="N114" i="1"/>
  <c r="M99" i="1"/>
  <c r="N99" i="1" s="1"/>
  <c r="N87" i="1"/>
  <c r="O65" i="1"/>
  <c r="N66" i="1"/>
  <c r="O68" i="1"/>
  <c r="O69" i="1"/>
  <c r="O70" i="1"/>
  <c r="N73" i="1"/>
  <c r="N74" i="1"/>
  <c r="N75" i="1"/>
  <c r="O77" i="1"/>
  <c r="O78" i="1"/>
  <c r="O79" i="1"/>
  <c r="O80" i="1"/>
  <c r="O81" i="1"/>
  <c r="N82" i="1"/>
  <c r="N83" i="1"/>
  <c r="O84" i="1"/>
  <c r="O85" i="1"/>
  <c r="O86" i="1"/>
  <c r="O87" i="1"/>
  <c r="O88" i="1"/>
  <c r="M64" i="1"/>
  <c r="N64" i="1" s="1"/>
  <c r="O40" i="1"/>
  <c r="O41" i="1"/>
  <c r="N42" i="1"/>
  <c r="N44" i="1"/>
  <c r="N45" i="1"/>
  <c r="P44" i="1" s="1"/>
  <c r="N46" i="1"/>
  <c r="N47" i="1"/>
  <c r="O48" i="1"/>
  <c r="N49" i="1"/>
  <c r="N50" i="1"/>
  <c r="N51" i="1"/>
  <c r="N52" i="1"/>
  <c r="N53" i="1"/>
  <c r="O54" i="1"/>
  <c r="O55" i="1"/>
  <c r="O56" i="1"/>
  <c r="N57" i="1"/>
  <c r="M58" i="1"/>
  <c r="N58" i="1" s="1"/>
  <c r="M62" i="1"/>
  <c r="N62" i="1" s="1"/>
  <c r="M63" i="1"/>
  <c r="N63" i="1" s="1"/>
  <c r="M35" i="1"/>
  <c r="O35" i="1" s="1"/>
  <c r="N38" i="1"/>
  <c r="M37" i="1"/>
  <c r="O37" i="1" s="1"/>
  <c r="M36" i="1"/>
  <c r="N36" i="1" s="1"/>
  <c r="O16" i="1"/>
  <c r="M8" i="1"/>
  <c r="H16" i="1"/>
  <c r="J16" i="1" s="1"/>
  <c r="L16" i="1" s="1"/>
  <c r="H17" i="1"/>
  <c r="O36" i="1" l="1"/>
  <c r="O99" i="1"/>
  <c r="P99" i="1" s="1"/>
  <c r="O25" i="1"/>
  <c r="P25" i="1" s="1"/>
  <c r="P87" i="1"/>
  <c r="N65" i="1"/>
  <c r="P65" i="1" s="1"/>
  <c r="N54" i="1"/>
  <c r="P54" i="1" s="1"/>
  <c r="O83" i="1"/>
  <c r="P83" i="1" s="1"/>
  <c r="N88" i="1"/>
  <c r="P88" i="1" s="1"/>
  <c r="O82" i="1"/>
  <c r="P82" i="1" s="1"/>
  <c r="O73" i="1"/>
  <c r="P73" i="1" s="1"/>
  <c r="N80" i="1"/>
  <c r="P80" i="1" s="1"/>
  <c r="N111" i="1"/>
  <c r="P111" i="1" s="1"/>
  <c r="N128" i="1"/>
  <c r="P128" i="1" s="1"/>
  <c r="N100" i="1"/>
  <c r="N122" i="1"/>
  <c r="P122" i="1" s="1"/>
  <c r="N40" i="1"/>
  <c r="P40" i="1" s="1"/>
  <c r="N124" i="1"/>
  <c r="P124" i="1" s="1"/>
  <c r="N56" i="1"/>
  <c r="P56" i="1" s="1"/>
  <c r="N81" i="1"/>
  <c r="P81" i="1" s="1"/>
  <c r="O66" i="1"/>
  <c r="P66" i="1" s="1"/>
  <c r="N112" i="1"/>
  <c r="P112" i="1" s="1"/>
  <c r="N123" i="1"/>
  <c r="P123" i="1" s="1"/>
  <c r="N79" i="1"/>
  <c r="P79" i="1" s="1"/>
  <c r="N48" i="1"/>
  <c r="P48" i="1" s="1"/>
  <c r="O47" i="1"/>
  <c r="P47" i="1" s="1"/>
  <c r="N108" i="1"/>
  <c r="P108" i="1" s="1"/>
  <c r="O127" i="1"/>
  <c r="P127" i="1" s="1"/>
  <c r="N55" i="1"/>
  <c r="P55" i="1" s="1"/>
  <c r="P110" i="1"/>
  <c r="O46" i="1"/>
  <c r="P46" i="1" s="1"/>
  <c r="O75" i="1"/>
  <c r="P75" i="1" s="1"/>
  <c r="N107" i="1"/>
  <c r="P107" i="1" s="1"/>
  <c r="O121" i="1"/>
  <c r="P121" i="1" s="1"/>
  <c r="N41" i="1"/>
  <c r="P41" i="1" s="1"/>
  <c r="O74" i="1"/>
  <c r="P74" i="1" s="1"/>
  <c r="N106" i="1"/>
  <c r="P106" i="1" s="1"/>
  <c r="O120" i="1"/>
  <c r="P120" i="1" s="1"/>
  <c r="O114" i="1"/>
  <c r="P114" i="1" s="1"/>
  <c r="O103" i="1"/>
  <c r="P103" i="1" s="1"/>
  <c r="O53" i="1"/>
  <c r="P53" i="1" s="1"/>
  <c r="O45" i="1"/>
  <c r="P45" i="1" s="1"/>
  <c r="O64" i="1"/>
  <c r="P64" i="1" s="1"/>
  <c r="O113" i="1"/>
  <c r="P113" i="1" s="1"/>
  <c r="O102" i="1"/>
  <c r="P102" i="1" s="1"/>
  <c r="N118" i="1"/>
  <c r="P118" i="1" s="1"/>
  <c r="O119" i="1"/>
  <c r="P119" i="1" s="1"/>
  <c r="P16" i="1"/>
  <c r="O38" i="1"/>
  <c r="P38" i="1" s="1"/>
  <c r="O63" i="1"/>
  <c r="P63" i="1" s="1"/>
  <c r="O52" i="1"/>
  <c r="P52" i="1" s="1"/>
  <c r="N86" i="1"/>
  <c r="P86" i="1" s="1"/>
  <c r="N78" i="1"/>
  <c r="P78" i="1" s="1"/>
  <c r="N70" i="1"/>
  <c r="P70" i="1" s="1"/>
  <c r="N105" i="1"/>
  <c r="P105" i="1" s="1"/>
  <c r="O101" i="1"/>
  <c r="P101" i="1" s="1"/>
  <c r="O126" i="1"/>
  <c r="P126" i="1" s="1"/>
  <c r="O109" i="1"/>
  <c r="P109" i="1" s="1"/>
  <c r="O62" i="1"/>
  <c r="P62" i="1" s="1"/>
  <c r="O51" i="1"/>
  <c r="P51" i="1" s="1"/>
  <c r="O43" i="1"/>
  <c r="P43" i="1" s="1"/>
  <c r="N85" i="1"/>
  <c r="P85" i="1" s="1"/>
  <c r="N77" i="1"/>
  <c r="P77" i="1" s="1"/>
  <c r="N69" i="1"/>
  <c r="P69" i="1" s="1"/>
  <c r="N104" i="1"/>
  <c r="P104" i="1" s="1"/>
  <c r="O125" i="1"/>
  <c r="P125" i="1" s="1"/>
  <c r="O58" i="1"/>
  <c r="P58" i="1" s="1"/>
  <c r="O50" i="1"/>
  <c r="P50" i="1" s="1"/>
  <c r="N84" i="1"/>
  <c r="P84" i="1" s="1"/>
  <c r="N68" i="1"/>
  <c r="P68" i="1" s="1"/>
  <c r="O57" i="1"/>
  <c r="P57" i="1" s="1"/>
  <c r="O49" i="1"/>
  <c r="P49" i="1" s="1"/>
  <c r="O42" i="1"/>
  <c r="P42" i="1" s="1"/>
  <c r="N35" i="1"/>
  <c r="P35" i="1" s="1"/>
  <c r="N37" i="1"/>
  <c r="P37" i="1" s="1"/>
  <c r="P130" i="1" l="1"/>
  <c r="P100" i="1"/>
  <c r="N130" i="1"/>
  <c r="O130" i="1"/>
  <c r="P36" i="1"/>
  <c r="P90" i="1" s="1"/>
  <c r="O90" i="1"/>
  <c r="N90" i="1"/>
  <c r="O8" i="1"/>
  <c r="O9" i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6" i="1"/>
  <c r="P7" i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N22" i="1"/>
  <c r="N23" i="1"/>
  <c r="N24" i="1"/>
  <c r="N26" i="1"/>
  <c r="O27" i="1" l="1"/>
  <c r="O139" i="1" s="1"/>
  <c r="N27" i="1"/>
  <c r="N139" i="1" s="1"/>
  <c r="P139" i="1" s="1"/>
  <c r="P22" i="1"/>
  <c r="P21" i="1"/>
  <c r="P12" i="1"/>
  <c r="P13" i="1"/>
  <c r="P23" i="1"/>
  <c r="P14" i="1"/>
  <c r="P11" i="1"/>
  <c r="P19" i="1"/>
  <c r="P10" i="1"/>
  <c r="P18" i="1"/>
  <c r="P9" i="1"/>
  <c r="P26" i="1"/>
  <c r="P8" i="1"/>
  <c r="P20" i="1"/>
  <c r="P17" i="1"/>
  <c r="P24" i="1"/>
  <c r="P15" i="1"/>
  <c r="H26" i="1"/>
  <c r="P27" i="1" l="1"/>
  <c r="H55" i="1"/>
  <c r="H127" i="1" l="1"/>
  <c r="H128" i="1"/>
  <c r="H12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8" i="1"/>
  <c r="H119" i="1"/>
  <c r="H120" i="1"/>
  <c r="H121" i="1"/>
  <c r="H122" i="1"/>
  <c r="H123" i="1"/>
  <c r="H124" i="1"/>
  <c r="H125" i="1"/>
  <c r="H126" i="1"/>
  <c r="H99" i="1"/>
  <c r="H80" i="1"/>
  <c r="H81" i="1"/>
  <c r="H82" i="1"/>
  <c r="H83" i="1"/>
  <c r="H84" i="1"/>
  <c r="H85" i="1"/>
  <c r="H86" i="1"/>
  <c r="H87" i="1"/>
  <c r="H88" i="1"/>
  <c r="H65" i="1"/>
  <c r="H66" i="1"/>
  <c r="H68" i="1"/>
  <c r="H69" i="1"/>
  <c r="H70" i="1"/>
  <c r="H73" i="1"/>
  <c r="H74" i="1"/>
  <c r="H75" i="1"/>
  <c r="H77" i="1"/>
  <c r="H78" i="1"/>
  <c r="H79" i="1"/>
  <c r="H64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62" i="1"/>
  <c r="H63" i="1"/>
  <c r="H36" i="1"/>
  <c r="H37" i="1"/>
  <c r="H38" i="1"/>
  <c r="H40" i="1"/>
  <c r="H41" i="1"/>
  <c r="H42" i="1"/>
  <c r="H43" i="1"/>
  <c r="H35" i="1"/>
  <c r="H8" i="1"/>
  <c r="H9" i="1"/>
  <c r="H10" i="1"/>
  <c r="H11" i="1"/>
  <c r="H12" i="1"/>
  <c r="H13" i="1"/>
  <c r="H14" i="1"/>
  <c r="H15" i="1"/>
  <c r="H18" i="1"/>
  <c r="H19" i="1"/>
  <c r="H20" i="1"/>
  <c r="H21" i="1"/>
  <c r="H22" i="1"/>
  <c r="H23" i="1"/>
  <c r="H24" i="1"/>
  <c r="J129" i="1" l="1"/>
  <c r="L129" i="1" s="1"/>
  <c r="J128" i="1"/>
  <c r="L128" i="1" s="1"/>
  <c r="J127" i="1"/>
  <c r="J126" i="1"/>
  <c r="L126" i="1" s="1"/>
  <c r="J125" i="1"/>
  <c r="L125" i="1" s="1"/>
  <c r="J124" i="1"/>
  <c r="J123" i="1"/>
  <c r="L123" i="1" s="1"/>
  <c r="J122" i="1"/>
  <c r="L122" i="1" s="1"/>
  <c r="J121" i="1"/>
  <c r="L121" i="1" s="1"/>
  <c r="J120" i="1"/>
  <c r="J119" i="1"/>
  <c r="J118" i="1"/>
  <c r="L118" i="1" s="1"/>
  <c r="J114" i="1"/>
  <c r="L114" i="1" s="1"/>
  <c r="J113" i="1"/>
  <c r="J112" i="1"/>
  <c r="J111" i="1"/>
  <c r="J110" i="1"/>
  <c r="L110" i="1" s="1"/>
  <c r="J109" i="1"/>
  <c r="J108" i="1"/>
  <c r="J107" i="1"/>
  <c r="J106" i="1"/>
  <c r="L106" i="1" s="1"/>
  <c r="J105" i="1"/>
  <c r="J104" i="1"/>
  <c r="J103" i="1"/>
  <c r="J102" i="1"/>
  <c r="L102" i="1" s="1"/>
  <c r="J101" i="1"/>
  <c r="J100" i="1"/>
  <c r="J99" i="1"/>
  <c r="L99" i="1" s="1"/>
  <c r="J88" i="1"/>
  <c r="J87" i="1"/>
  <c r="L87" i="1" s="1"/>
  <c r="J86" i="1"/>
  <c r="J85" i="1"/>
  <c r="L85" i="1" s="1"/>
  <c r="J84" i="1"/>
  <c r="J83" i="1"/>
  <c r="L83" i="1" s="1"/>
  <c r="J82" i="1"/>
  <c r="J81" i="1"/>
  <c r="J80" i="1"/>
  <c r="J79" i="1"/>
  <c r="L79" i="1" s="1"/>
  <c r="J78" i="1"/>
  <c r="J77" i="1"/>
  <c r="L77" i="1" s="1"/>
  <c r="J75" i="1"/>
  <c r="L75" i="1" s="1"/>
  <c r="J74" i="1"/>
  <c r="J73" i="1"/>
  <c r="L73" i="1" s="1"/>
  <c r="J70" i="1"/>
  <c r="J69" i="1"/>
  <c r="L69" i="1" s="1"/>
  <c r="J68" i="1"/>
  <c r="J66" i="1"/>
  <c r="J65" i="1"/>
  <c r="J64" i="1"/>
  <c r="J63" i="1"/>
  <c r="L63" i="1" s="1"/>
  <c r="J62" i="1"/>
  <c r="J58" i="1"/>
  <c r="L58" i="1" s="1"/>
  <c r="J57" i="1"/>
  <c r="J56" i="1"/>
  <c r="L56" i="1" s="1"/>
  <c r="J55" i="1"/>
  <c r="J54" i="1"/>
  <c r="L54" i="1" s="1"/>
  <c r="J53" i="1"/>
  <c r="J52" i="1"/>
  <c r="L52" i="1" s="1"/>
  <c r="J51" i="1"/>
  <c r="J50" i="1"/>
  <c r="J49" i="1"/>
  <c r="J48" i="1"/>
  <c r="L48" i="1" s="1"/>
  <c r="J47" i="1"/>
  <c r="J46" i="1"/>
  <c r="J45" i="1"/>
  <c r="J43" i="1"/>
  <c r="J42" i="1"/>
  <c r="L42" i="1" s="1"/>
  <c r="J41" i="1"/>
  <c r="J40" i="1"/>
  <c r="L40" i="1" s="1"/>
  <c r="J38" i="1"/>
  <c r="L38" i="1" s="1"/>
  <c r="J37" i="1"/>
  <c r="J36" i="1"/>
  <c r="L36" i="1" s="1"/>
  <c r="J35" i="1"/>
  <c r="J26" i="1"/>
  <c r="J24" i="1"/>
  <c r="J23" i="1"/>
  <c r="L23" i="1" s="1"/>
  <c r="J22" i="1"/>
  <c r="J21" i="1"/>
  <c r="L21" i="1" s="1"/>
  <c r="J20" i="1"/>
  <c r="J19" i="1"/>
  <c r="J18" i="1"/>
  <c r="L18" i="1" s="1"/>
  <c r="J17" i="1"/>
  <c r="J15" i="1"/>
  <c r="L15" i="1" s="1"/>
  <c r="J14" i="1"/>
  <c r="L14" i="1" s="1"/>
  <c r="J13" i="1"/>
  <c r="L13" i="1" s="1"/>
  <c r="J12" i="1"/>
  <c r="J11" i="1"/>
  <c r="J10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J7" i="1"/>
  <c r="L8" i="1" l="1"/>
  <c r="L104" i="1"/>
  <c r="L49" i="1"/>
  <c r="L68" i="1"/>
  <c r="L84" i="1"/>
  <c r="L105" i="1"/>
  <c r="L119" i="1"/>
  <c r="L120" i="1"/>
  <c r="L127" i="1"/>
  <c r="L43" i="1"/>
  <c r="L51" i="1"/>
  <c r="L62" i="1"/>
  <c r="L70" i="1"/>
  <c r="L78" i="1"/>
  <c r="L86" i="1"/>
  <c r="L107" i="1"/>
  <c r="L111" i="1"/>
  <c r="L57" i="1"/>
  <c r="L37" i="1"/>
  <c r="L45" i="1"/>
  <c r="L53" i="1"/>
  <c r="L64" i="1"/>
  <c r="L80" i="1"/>
  <c r="L88" i="1"/>
  <c r="L101" i="1"/>
  <c r="L109" i="1"/>
  <c r="L41" i="1"/>
  <c r="L50" i="1"/>
  <c r="L46" i="1"/>
  <c r="L65" i="1"/>
  <c r="L81" i="1"/>
  <c r="L113" i="1"/>
  <c r="L124" i="1"/>
  <c r="L100" i="1"/>
  <c r="L108" i="1"/>
  <c r="L112" i="1"/>
  <c r="L47" i="1"/>
  <c r="L55" i="1"/>
  <c r="L66" i="1"/>
  <c r="L74" i="1"/>
  <c r="L82" i="1"/>
  <c r="L103" i="1"/>
  <c r="L24" i="1"/>
  <c r="L11" i="1"/>
  <c r="L10" i="1"/>
  <c r="L19" i="1"/>
  <c r="L35" i="1"/>
  <c r="L7" i="1"/>
  <c r="L20" i="1"/>
  <c r="L26" i="1"/>
  <c r="L12" i="1"/>
  <c r="L17" i="1"/>
  <c r="L9" i="1"/>
  <c r="L22" i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9" i="1" l="1"/>
  <c r="A100" i="1" s="1"/>
  <c r="A101" i="1" l="1"/>
  <c r="A102" i="1" s="1"/>
  <c r="A103" i="1" s="1"/>
  <c r="A104" i="1" s="1"/>
  <c r="A105" i="1" s="1"/>
  <c r="A106" i="1" s="1"/>
  <c r="A107" i="1" s="1"/>
  <c r="A108" i="1" s="1"/>
  <c r="A109" i="1" l="1"/>
  <c r="A110" i="1" s="1"/>
  <c r="A111" i="1" s="1"/>
  <c r="A112" i="1" s="1"/>
  <c r="A113" i="1" s="1"/>
  <c r="A114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sharedStrings.xml><?xml version="1.0" encoding="utf-8"?>
<sst xmlns="http://schemas.openxmlformats.org/spreadsheetml/2006/main" count="510" uniqueCount="246">
  <si>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</si>
  <si>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</si>
  <si>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</si>
  <si>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</si>
  <si>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</si>
  <si>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</si>
  <si>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</si>
  <si>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</si>
  <si>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</si>
  <si>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</si>
  <si>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</si>
  <si>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</si>
  <si>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LÍQUIDO A RECIBIR</t>
  </si>
  <si>
    <t>COMPLEMENTO
SALARIO</t>
  </si>
  <si>
    <t>Jornales</t>
  </si>
  <si>
    <t>Bono 66-2000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</si>
  <si>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</si>
  <si>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</si>
  <si>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</si>
  <si>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</si>
  <si>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</si>
  <si>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</si>
  <si>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</si>
  <si>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</si>
  <si>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</si>
  <si>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</si>
  <si>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</si>
  <si>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</si>
  <si>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</si>
  <si>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</si>
  <si>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</si>
  <si>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</si>
  <si>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</si>
  <si>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</si>
  <si>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</si>
  <si>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</si>
  <si>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</si>
  <si>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</si>
  <si>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</si>
  <si>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</si>
  <si>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</si>
  <si>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</si>
  <si>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</si>
  <si>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</si>
  <si>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</si>
  <si>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</si>
  <si>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</si>
  <si>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</si>
  <si>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</si>
  <si>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</si>
  <si>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</si>
  <si>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</si>
  <si>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</si>
  <si>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</si>
  <si>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</si>
  <si>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</si>
  <si>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</si>
  <si>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</si>
  <si>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</si>
  <si>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</si>
  <si>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21-2022-031-AMSA</t>
  </si>
  <si>
    <t>Romeo Santiago Chiguichon Chiguichon</t>
  </si>
  <si>
    <t>TOTAL</t>
  </si>
  <si>
    <t>11130016-216-00-0115-0003-12-33-00-000-005-000-031-00000</t>
  </si>
  <si>
    <t xml:space="preserve">Ubicación </t>
  </si>
  <si>
    <t>Renglón 033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</si>
  <si>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</si>
  <si>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</si>
  <si>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</si>
  <si>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</si>
  <si>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</si>
  <si>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</si>
  <si>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</si>
  <si>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</si>
  <si>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</si>
  <si>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</si>
  <si>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</si>
  <si>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Desechos Sólidos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</si>
  <si>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</si>
  <si>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</si>
  <si>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</si>
  <si>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</si>
  <si>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</si>
  <si>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</si>
  <si>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</si>
  <si>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</si>
  <si>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</si>
  <si>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</si>
  <si>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</si>
  <si>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</si>
  <si>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</si>
  <si>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</si>
  <si>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</si>
  <si>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</si>
  <si>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</si>
  <si>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</si>
  <si>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</si>
  <si>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</si>
  <si>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</si>
  <si>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</si>
  <si>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</si>
  <si>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</si>
  <si>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</si>
  <si>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</si>
  <si>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</si>
  <si>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</si>
  <si>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</si>
  <si>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</si>
  <si>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</si>
  <si>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</si>
  <si>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</si>
  <si>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</si>
  <si>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</si>
  <si>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</si>
  <si>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</si>
  <si>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</si>
  <si>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</si>
  <si>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</si>
  <si>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</si>
  <si>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</si>
  <si>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</si>
  <si>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</si>
  <si>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</si>
  <si>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</si>
  <si>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</si>
  <si>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</si>
  <si>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</si>
  <si>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</si>
  <si>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</si>
  <si>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</si>
  <si>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</si>
  <si>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</si>
  <si>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</si>
  <si>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</si>
  <si>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</si>
  <si>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</si>
  <si>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</si>
  <si>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</si>
  <si>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</si>
  <si>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</si>
  <si>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</si>
  <si>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</si>
  <si>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</si>
  <si>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</si>
  <si>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</si>
  <si>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</si>
  <si>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</si>
  <si>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</si>
  <si>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</si>
  <si>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</si>
  <si>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</si>
  <si>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</si>
  <si>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</si>
  <si>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</si>
  <si>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</si>
  <si>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</si>
  <si>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</si>
  <si>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</si>
  <si>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</si>
  <si>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</si>
  <si>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</si>
  <si>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</si>
  <si>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</si>
  <si>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</si>
  <si>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</si>
  <si>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</si>
  <si>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</si>
  <si>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</si>
  <si>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</si>
  <si>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</si>
  <si>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</si>
  <si>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</si>
  <si>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</si>
  <si>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</si>
  <si>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</si>
  <si>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</si>
  <si>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</si>
  <si>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</si>
  <si>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</si>
  <si>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</si>
  <si>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</si>
  <si>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</si>
  <si>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</si>
  <si>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</si>
  <si>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</si>
  <si>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</si>
  <si>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</si>
  <si>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92-2022-031-AMSA</t>
  </si>
  <si>
    <t>Sotero Chocón Vargas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</si>
  <si>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</si>
  <si>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</si>
  <si>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</si>
  <si>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</si>
  <si>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</si>
  <si>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</si>
  <si>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</si>
  <si>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</si>
  <si>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</si>
  <si>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</si>
  <si>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</si>
  <si>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</si>
  <si>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</si>
  <si>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</si>
  <si>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</si>
  <si>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</si>
  <si>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</si>
  <si>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</si>
  <si>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</si>
  <si>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</si>
  <si>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</si>
  <si>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</si>
  <si>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</si>
  <si>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</si>
  <si>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</si>
  <si>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</si>
  <si>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</si>
  <si>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</si>
  <si>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110-2022-031-AMSA</t>
  </si>
  <si>
    <t xml:space="preserve">Juan Pablo Lemus Corado 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</si>
  <si>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</si>
  <si>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</si>
  <si>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</si>
  <si>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</si>
  <si>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</si>
  <si>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 xml:space="preserve">Aguinaldo </t>
  </si>
  <si>
    <t xml:space="preserve">Bono vacacional </t>
  </si>
  <si>
    <t>Nazario Hernández Osorio</t>
  </si>
  <si>
    <t>Km 21</t>
  </si>
  <si>
    <t>10-2022-031-AMSA</t>
  </si>
  <si>
    <t xml:space="preserve">Dias laborados </t>
  </si>
  <si>
    <t>19-2022-031-AMSA</t>
  </si>
  <si>
    <t>Luis Armando Ramirez Martinez</t>
  </si>
  <si>
    <t>29</t>
  </si>
  <si>
    <t>Herculano Colmenar Estrada</t>
  </si>
  <si>
    <t>34-2022-031-AMSA</t>
  </si>
  <si>
    <t>Andrés Payes Rodríguez</t>
  </si>
  <si>
    <t>Ignacio Seijas Sequen</t>
  </si>
  <si>
    <t>60-2022-031-AMSA</t>
  </si>
  <si>
    <t>61-2022-031-AMSA</t>
  </si>
  <si>
    <t>Carlos Fernando Tello Valdez</t>
  </si>
  <si>
    <t>56-2022-031-AMSA</t>
  </si>
  <si>
    <t>Rafael de Jesús Perea Peralta</t>
  </si>
  <si>
    <t>28-2022-031-AMSA</t>
  </si>
  <si>
    <t>Jesús Antonio Montúfar Mazariegos</t>
  </si>
  <si>
    <t>65-2022-031-AMSA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</si>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</sst>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4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49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4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49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44" fontId="6" fillId="2" borderId="5" xfId="1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49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44" fontId="6" fillId="2" borderId="7" xfId="1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49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3" borderId="10" xfId="2" applyFont="1" applyFill="1" applyBorder="1" applyAlignment="1" applyProtection="1">
      <alignment horizontal="center" vertical="center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horizontal="center" vertical="center"/>
      <protection hidden="1"/>
    </xf>
    <xf numFmtId="2" fontId="4" fillId="0" borderId="10" xfId="0" applyNumberFormat="1" applyFont="1" applyFill="1" applyBorder="1" applyAlignment="1" applyProtection="1">
      <alignment horizontal="center"/>
      <protection hidden="1"/>
    </xf>
    <xf numFmtId="44" fontId="4" fillId="3" borderId="10" xfId="1" applyFont="1" applyFill="1" applyBorder="1" applyProtection="1">
      <protection hidden="1"/>
    </xf>
    <xf numFmtId="44" fontId="4" fillId="0" borderId="10" xfId="0" applyNumberFormat="1" applyFont="1" applyFill="1" applyBorder="1" applyProtection="1">
      <protection hidden="1"/>
    </xf>
    <xf numFmtId="49" fontId="4" fillId="0" borderId="10" xfId="0" applyNumberFormat="1" applyFont="1" applyFill="1" applyBorder="1" applyAlignment="1" applyProtection="1">
      <alignment horizontal="center"/>
      <protection hidden="1"/>
    </xf>
    <xf numFmtId="164" fontId="7" fillId="0" borderId="10" xfId="0" applyNumberFormat="1" applyFont="1" applyFill="1" applyBorder="1" applyProtection="1">
      <protection hidden="1"/>
    </xf>
    <xf numFmtId="44" fontId="4" fillId="2" borderId="10" xfId="0" applyNumberFormat="1" applyFont="1" applyFill="1" applyBorder="1" applyProtection="1"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0" fontId="4" fillId="3" borderId="11" xfId="2" applyFont="1" applyFill="1" applyBorder="1" applyAlignment="1" applyProtection="1">
      <alignment horizontal="center" vertical="center"/>
      <protection hidden="1"/>
    </xf>
    <xf numFmtId="0" fontId="7" fillId="0" borderId="11" xfId="2" applyFont="1" applyFill="1" applyBorder="1" applyAlignment="1" applyProtection="1">
      <alignment horizontal="center" vertical="center"/>
      <protection hidden="1"/>
    </xf>
    <xf numFmtId="44" fontId="7" fillId="0" borderId="11" xfId="1" applyFont="1" applyFill="1" applyBorder="1" applyAlignment="1" applyProtection="1">
      <alignment horizontal="center" vertical="center"/>
      <protection hidden="1"/>
    </xf>
    <xf numFmtId="2" fontId="4" fillId="0" borderId="11" xfId="0" applyNumberFormat="1" applyFont="1" applyFill="1" applyBorder="1" applyAlignment="1" applyProtection="1">
      <alignment horizontal="center"/>
      <protection hidden="1"/>
    </xf>
    <xf numFmtId="44" fontId="4" fillId="3" borderId="11" xfId="1" applyFont="1" applyFill="1" applyBorder="1" applyProtection="1">
      <protection hidden="1"/>
    </xf>
    <xf numFmtId="44" fontId="4" fillId="0" borderId="11" xfId="0" applyNumberFormat="1" applyFont="1" applyFill="1" applyBorder="1" applyProtection="1">
      <protection hidden="1"/>
    </xf>
    <xf numFmtId="49" fontId="4" fillId="0" borderId="11" xfId="0" applyNumberFormat="1" applyFont="1" applyFill="1" applyBorder="1" applyAlignment="1" applyProtection="1">
      <alignment horizontal="center"/>
      <protection hidden="1"/>
    </xf>
    <xf numFmtId="164" fontId="4" fillId="0" borderId="11" xfId="0" applyNumberFormat="1" applyFont="1" applyFill="1" applyBorder="1" applyProtection="1">
      <protection hidden="1"/>
    </xf>
    <xf numFmtId="0" fontId="7" fillId="3" borderId="11" xfId="2" applyFont="1" applyFill="1" applyBorder="1" applyAlignment="1" applyProtection="1">
      <alignment horizontal="center" vertical="center"/>
      <protection hidden="1"/>
    </xf>
    <xf numFmtId="0" fontId="7" fillId="0" borderId="11" xfId="3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Alignment="1" applyProtection="1">
      <alignment horizontal="center"/>
      <protection hidden="1"/>
    </xf>
    <xf numFmtId="0" fontId="6" fillId="4" borderId="22" xfId="0" applyFont="1" applyFill="1" applyBorder="1" applyAlignment="1" applyProtection="1">
      <alignment horizontal="center"/>
      <protection hidden="1"/>
    </xf>
    <xf numFmtId="44" fontId="5" fillId="4" borderId="3" xfId="0" applyNumberFormat="1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44" fontId="7" fillId="3" borderId="0" xfId="1" applyFont="1" applyFill="1" applyBorder="1" applyProtection="1">
      <protection hidden="1"/>
    </xf>
    <xf numFmtId="44" fontId="7" fillId="3" borderId="0" xfId="0" applyNumberFormat="1" applyFont="1" applyFill="1" applyBorder="1" applyProtection="1">
      <protection hidden="1"/>
    </xf>
    <xf numFmtId="49" fontId="7" fillId="3" borderId="0" xfId="0" applyNumberFormat="1" applyFont="1" applyFill="1" applyBorder="1" applyAlignment="1" applyProtection="1">
      <alignment horizontal="center"/>
      <protection hidden="1"/>
    </xf>
    <xf numFmtId="0" fontId="5" fillId="3" borderId="9" xfId="2" applyFont="1" applyFill="1" applyBorder="1" applyAlignment="1" applyProtection="1">
      <alignment horizontal="center" vertical="center"/>
      <protection hidden="1"/>
    </xf>
    <xf numFmtId="49" fontId="7" fillId="3" borderId="10" xfId="2" applyNumberFormat="1" applyFont="1" applyFill="1" applyBorder="1" applyAlignment="1" applyProtection="1">
      <alignment horizontal="center" vertical="center"/>
      <protection hidden="1"/>
    </xf>
    <xf numFmtId="0" fontId="7" fillId="3" borderId="10" xfId="2" applyFont="1" applyFill="1" applyBorder="1" applyAlignment="1" applyProtection="1">
      <alignment horizontal="center" vertical="center"/>
      <protection hidden="1"/>
    </xf>
    <xf numFmtId="164" fontId="7" fillId="3" borderId="10" xfId="2" applyNumberFormat="1" applyFont="1" applyFill="1" applyBorder="1" applyAlignment="1" applyProtection="1">
      <alignment horizontal="center" vertical="center"/>
      <protection hidden="1"/>
    </xf>
    <xf numFmtId="44" fontId="4" fillId="3" borderId="10" xfId="0" applyNumberFormat="1" applyFont="1" applyFill="1" applyBorder="1" applyProtection="1">
      <protection hidden="1"/>
    </xf>
    <xf numFmtId="44" fontId="4" fillId="5" borderId="10" xfId="0" applyNumberFormat="1" applyFont="1" applyFill="1" applyBorder="1" applyProtection="1">
      <protection hidden="1"/>
    </xf>
    <xf numFmtId="49" fontId="4" fillId="3" borderId="11" xfId="0" applyNumberFormat="1" applyFont="1" applyFill="1" applyBorder="1" applyAlignment="1" applyProtection="1">
      <alignment horizontal="center"/>
      <protection hidden="1"/>
    </xf>
    <xf numFmtId="49" fontId="7" fillId="3" borderId="11" xfId="2" applyNumberFormat="1" applyFont="1" applyFill="1" applyBorder="1" applyAlignment="1" applyProtection="1">
      <alignment horizontal="center" vertical="center"/>
      <protection hidden="1"/>
    </xf>
    <xf numFmtId="44" fontId="7" fillId="3" borderId="11" xfId="1" applyFont="1" applyFill="1" applyBorder="1" applyAlignment="1" applyProtection="1">
      <alignment horizontal="center" vertical="center"/>
      <protection hidden="1"/>
    </xf>
    <xf numFmtId="44" fontId="4" fillId="3" borderId="11" xfId="0" applyNumberFormat="1" applyFont="1" applyFill="1" applyBorder="1" applyProtection="1"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44" fontId="4" fillId="0" borderId="11" xfId="1" applyFont="1" applyFill="1" applyBorder="1" applyAlignment="1" applyProtection="1">
      <alignment horizontal="center" vertical="center"/>
      <protection hidden="1"/>
    </xf>
    <xf numFmtId="44" fontId="4" fillId="5" borderId="11" xfId="0" applyNumberFormat="1" applyFont="1" applyFill="1" applyBorder="1" applyProtection="1">
      <protection hidden="1"/>
    </xf>
    <xf numFmtId="0" fontId="4" fillId="0" borderId="0" xfId="0" applyFont="1" applyFill="1" applyProtection="1">
      <protection hidden="1"/>
    </xf>
    <xf numFmtId="0" fontId="4" fillId="0" borderId="11" xfId="2" applyFont="1" applyFill="1" applyBorder="1" applyAlignment="1" applyProtection="1">
      <alignment horizontal="center" vertical="center"/>
      <protection hidden="1"/>
    </xf>
    <xf numFmtId="49" fontId="7" fillId="0" borderId="11" xfId="2" applyNumberFormat="1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/>
      <protection hidden="1"/>
    </xf>
    <xf numFmtId="49" fontId="7" fillId="3" borderId="12" xfId="2" applyNumberFormat="1" applyFont="1" applyFill="1" applyBorder="1" applyAlignment="1" applyProtection="1">
      <alignment horizontal="center" vertical="center"/>
      <protection hidden="1"/>
    </xf>
    <xf numFmtId="0" fontId="7" fillId="3" borderId="12" xfId="2" applyFont="1" applyFill="1" applyBorder="1" applyAlignment="1" applyProtection="1">
      <alignment horizontal="center" vertical="center"/>
      <protection hidden="1"/>
    </xf>
    <xf numFmtId="0" fontId="7" fillId="0" borderId="12" xfId="3" applyFont="1" applyFill="1" applyBorder="1" applyAlignment="1" applyProtection="1">
      <alignment horizontal="center" vertical="center"/>
      <protection hidden="1"/>
    </xf>
    <xf numFmtId="44" fontId="7" fillId="3" borderId="12" xfId="1" applyFont="1" applyFill="1" applyBorder="1" applyAlignment="1" applyProtection="1">
      <alignment horizontal="center" vertical="center"/>
      <protection hidden="1"/>
    </xf>
    <xf numFmtId="2" fontId="4" fillId="0" borderId="12" xfId="0" applyNumberFormat="1" applyFont="1" applyFill="1" applyBorder="1" applyAlignment="1" applyProtection="1">
      <alignment horizontal="center"/>
      <protection hidden="1"/>
    </xf>
    <xf numFmtId="44" fontId="4" fillId="3" borderId="12" xfId="1" applyFont="1" applyFill="1" applyBorder="1" applyProtection="1">
      <protection hidden="1"/>
    </xf>
    <xf numFmtId="44" fontId="4" fillId="3" borderId="12" xfId="0" applyNumberFormat="1" applyFont="1" applyFill="1" applyBorder="1" applyProtection="1">
      <protection hidden="1"/>
    </xf>
    <xf numFmtId="44" fontId="5" fillId="4" borderId="8" xfId="1" applyFont="1" applyFill="1" applyBorder="1" applyProtection="1">
      <protection hidden="1"/>
    </xf>
    <xf numFmtId="44" fontId="5" fillId="3" borderId="0" xfId="1" applyFont="1" applyFill="1" applyBorder="1" applyProtection="1">
      <protection hidden="1"/>
    </xf>
    <xf numFmtId="44" fontId="5" fillId="3" borderId="0" xfId="0" applyNumberFormat="1" applyFont="1" applyFill="1" applyBorder="1" applyProtection="1">
      <protection hidden="1"/>
    </xf>
    <xf numFmtId="44" fontId="6" fillId="3" borderId="0" xfId="0" applyNumberFormat="1" applyFont="1" applyFill="1" applyBorder="1" applyProtection="1">
      <protection hidden="1"/>
    </xf>
    <xf numFmtId="49" fontId="6" fillId="3" borderId="0" xfId="0" applyNumberFormat="1" applyFont="1" applyFill="1" applyBorder="1" applyAlignment="1" applyProtection="1">
      <alignment horizontal="center"/>
      <protection hidden="1"/>
    </xf>
    <xf numFmtId="8" fontId="7" fillId="3" borderId="0" xfId="0" applyNumberFormat="1" applyFont="1" applyFill="1" applyBorder="1" applyProtection="1"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44" fontId="7" fillId="3" borderId="10" xfId="1" applyFont="1" applyFill="1" applyBorder="1" applyAlignment="1" applyProtection="1">
      <alignment vertical="center"/>
      <protection hidden="1"/>
    </xf>
    <xf numFmtId="44" fontId="7" fillId="3" borderId="11" xfId="1" applyFont="1" applyFill="1" applyBorder="1" applyAlignment="1" applyProtection="1">
      <alignment vertical="center"/>
      <protection hidden="1"/>
    </xf>
    <xf numFmtId="0" fontId="4" fillId="0" borderId="11" xfId="3" applyFont="1" applyFill="1" applyBorder="1" applyAlignment="1" applyProtection="1">
      <alignment horizontal="center" vertical="center"/>
      <protection hidden="1"/>
    </xf>
    <xf numFmtId="44" fontId="7" fillId="0" borderId="11" xfId="1" applyFont="1" applyFill="1" applyBorder="1" applyAlignment="1" applyProtection="1">
      <alignment vertic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7" fillId="0" borderId="12" xfId="2" applyFont="1" applyFill="1" applyBorder="1" applyAlignment="1" applyProtection="1">
      <alignment horizontal="center" vertical="center"/>
      <protection hidden="1"/>
    </xf>
    <xf numFmtId="44" fontId="7" fillId="0" borderId="12" xfId="1" applyFont="1" applyFill="1" applyBorder="1" applyAlignment="1" applyProtection="1">
      <alignment vertic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44" fontId="4" fillId="5" borderId="23" xfId="0" applyNumberFormat="1" applyFont="1" applyFill="1" applyBorder="1" applyProtection="1">
      <protection hidden="1"/>
    </xf>
    <xf numFmtId="49" fontId="4" fillId="3" borderId="12" xfId="0" applyNumberFormat="1" applyFont="1" applyFill="1" applyBorder="1" applyAlignment="1" applyProtection="1">
      <alignment horizontal="center"/>
      <protection hidden="1"/>
    </xf>
    <xf numFmtId="164" fontId="4" fillId="0" borderId="12" xfId="0" applyNumberFormat="1" applyFont="1" applyFill="1" applyBorder="1" applyProtection="1">
      <protection hidden="1"/>
    </xf>
    <xf numFmtId="44" fontId="4" fillId="2" borderId="23" xfId="0" applyNumberFormat="1" applyFont="1" applyFill="1" applyBorder="1" applyProtection="1">
      <protection hidden="1"/>
    </xf>
    <xf numFmtId="44" fontId="6" fillId="2" borderId="4" xfId="1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44" fontId="7" fillId="3" borderId="12" xfId="1" applyFont="1" applyFill="1" applyBorder="1" applyAlignment="1" applyProtection="1">
      <alignment vertical="center"/>
      <protection hidden="1"/>
    </xf>
    <xf numFmtId="0" fontId="6" fillId="4" borderId="13" xfId="0" applyFont="1" applyFill="1" applyBorder="1" applyAlignment="1" applyProtection="1">
      <alignment horizontal="center"/>
      <protection hidden="1"/>
    </xf>
    <xf numFmtId="0" fontId="6" fillId="4" borderId="14" xfId="0" applyFont="1" applyFill="1" applyBorder="1" applyAlignment="1" applyProtection="1">
      <alignment horizontal="center"/>
      <protection hidden="1"/>
    </xf>
    <xf numFmtId="0" fontId="6" fillId="4" borderId="15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44" fontId="9" fillId="0" borderId="0" xfId="0" applyNumberFormat="1" applyFont="1" applyFill="1" applyBorder="1" applyProtection="1"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5" fillId="3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6" borderId="19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2" applyFont="1" applyFill="1" applyBorder="1" applyAlignment="1" applyProtection="1">
      <alignment horizontal="center" vertical="center" wrapText="1"/>
      <protection hidden="1"/>
    </xf>
    <xf numFmtId="0" fontId="6" fillId="6" borderId="18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6" borderId="20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5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44" fontId="5" fillId="4" borderId="15" xfId="0" applyNumberFormat="1" applyFont="1" applyFill="1" applyBorder="1" applyProtection="1">
      <protection hidden="1"/>
    </xf>
    <xf numFmtId="4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4" fontId="4" fillId="0" borderId="0" xfId="0" applyNumberFormat="1" applyFont="1" applyAlignment="1" applyProtection="1">
      <alignment horizontal="center"/>
      <protection hidden="1"/>
    </xf>
    <xf numFmtId="44" fontId="4" fillId="0" borderId="0" xfId="1" applyFont="1" applyProtection="1">
      <protection hidden="1"/>
    </xf>
    <xf numFmtId="44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136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136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136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128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128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128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128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128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128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128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128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129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zoomScale="89" zoomScaleNormal="89" zoomScalePageLayoutView="95" workbookViewId="0">
      <selection activeCell="I106" sqref="I106"/>
    </sheetView>
  </sheetViews>
  <sheetFormatPr baseColWidth="10" defaultColWidth="9.140625" defaultRowHeight="15" x14ac:dyDescent="0.25"/>
  <cols>
    <col min="1" max="1" width="6.5703125" style="1" customWidth="1"/>
    <col min="2" max="2" width="14.42578125" style="1" customWidth="1"/>
    <col min="3" max="3" width="23.140625" customWidth="1"/>
    <col min="4" max="4" width="17.7109375" customWidth="1"/>
    <col min="5" max="5" width="27.140625" style="1" customWidth="1"/>
    <col min="6" max="6" width="46.140625" style="1" customWidth="1"/>
    <col min="7" max="7" width="11.140625" customWidth="1"/>
    <col min="8" max="8" width="11.5703125" hidden="1" customWidth="1"/>
    <col min="9" max="9" width="16.28515625" customWidth="1"/>
    <col min="10" max="10" width="15.140625" hidden="1" customWidth="1"/>
    <col min="11" max="11" width="14.42578125" hidden="1" customWidth="1"/>
    <col min="12" max="12" width="15.85546875" hidden="1" customWidth="1"/>
    <col min="13" max="13" width="12" style="4" customWidth="1"/>
    <col min="14" max="14" width="20.28515625" customWidth="1"/>
    <col min="15" max="15" width="19" customWidth="1"/>
    <col min="16" max="16" width="21" customWidth="1"/>
    <col min="18" max="18" width="15.28515625" customWidth="1"/>
  </cols>
  <sheetData>
    <row r="1" spans="1:20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5"/>
      <c r="S1" s="5"/>
      <c r="T1" s="5"/>
    </row>
    <row r="2" spans="1:20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2"/>
      <c r="O2" s="12"/>
      <c r="P2" s="12"/>
      <c r="Q2" s="11"/>
      <c r="R2" s="5"/>
      <c r="S2" s="5"/>
      <c r="T2" s="5"/>
    </row>
    <row r="3" spans="1:20" ht="15.75" customHeight="1" thickBot="1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5"/>
      <c r="S3" s="5"/>
      <c r="T3" s="5"/>
    </row>
    <row r="4" spans="1:20" ht="18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64</v>
      </c>
      <c r="F4" s="14" t="s">
        <v>6</v>
      </c>
      <c r="G4" s="15" t="s">
        <v>7</v>
      </c>
      <c r="H4" s="16" t="s">
        <v>8</v>
      </c>
      <c r="I4" s="16" t="s">
        <v>9</v>
      </c>
      <c r="J4" s="17" t="s">
        <v>10</v>
      </c>
      <c r="K4" s="16" t="s">
        <v>65</v>
      </c>
      <c r="L4" s="18" t="s">
        <v>11</v>
      </c>
      <c r="M4" s="19" t="s">
        <v>229</v>
      </c>
      <c r="N4" s="16" t="s">
        <v>224</v>
      </c>
      <c r="O4" s="20" t="s">
        <v>225</v>
      </c>
      <c r="P4" s="14" t="s">
        <v>12</v>
      </c>
      <c r="Q4" s="11"/>
      <c r="R4" s="5"/>
      <c r="S4" s="5"/>
      <c r="T4" s="5"/>
    </row>
    <row r="5" spans="1:20" ht="16.5" thickBot="1" x14ac:dyDescent="0.3">
      <c r="A5" s="21"/>
      <c r="B5" s="21"/>
      <c r="C5" s="21"/>
      <c r="D5" s="21"/>
      <c r="E5" s="21"/>
      <c r="F5" s="21"/>
      <c r="G5" s="22"/>
      <c r="H5" s="23"/>
      <c r="I5" s="24"/>
      <c r="J5" s="25"/>
      <c r="K5" s="26"/>
      <c r="L5" s="27"/>
      <c r="M5" s="28"/>
      <c r="N5" s="23"/>
      <c r="O5" s="29"/>
      <c r="P5" s="21"/>
      <c r="Q5" s="11"/>
      <c r="R5" s="5"/>
      <c r="S5" s="5"/>
      <c r="T5" s="5"/>
    </row>
    <row r="6" spans="1:20" ht="61.5" customHeight="1" thickBot="1" x14ac:dyDescent="0.3">
      <c r="A6" s="30"/>
      <c r="B6" s="30"/>
      <c r="C6" s="30"/>
      <c r="D6" s="30"/>
      <c r="E6" s="30"/>
      <c r="F6" s="30"/>
      <c r="G6" s="31"/>
      <c r="H6" s="24"/>
      <c r="I6" s="32" t="s">
        <v>13</v>
      </c>
      <c r="J6" s="33" t="s">
        <v>14</v>
      </c>
      <c r="K6" s="34" t="s">
        <v>15</v>
      </c>
      <c r="L6" s="35"/>
      <c r="M6" s="36"/>
      <c r="N6" s="24"/>
      <c r="O6" s="37"/>
      <c r="P6" s="30"/>
      <c r="Q6" s="11"/>
      <c r="R6" s="5"/>
      <c r="S6" s="5"/>
      <c r="T6" s="5"/>
    </row>
    <row r="7" spans="1:20" ht="15.75" x14ac:dyDescent="0.25">
      <c r="A7" s="38">
        <v>1</v>
      </c>
      <c r="B7" s="39">
        <v>9901433979</v>
      </c>
      <c r="C7" s="39" t="s">
        <v>16</v>
      </c>
      <c r="D7" s="40" t="s">
        <v>17</v>
      </c>
      <c r="E7" s="39" t="s">
        <v>18</v>
      </c>
      <c r="F7" s="41" t="s">
        <v>19</v>
      </c>
      <c r="G7" s="42">
        <v>71.400000000000006</v>
      </c>
      <c r="H7" s="38">
        <v>31</v>
      </c>
      <c r="I7" s="43">
        <v>836.6</v>
      </c>
      <c r="J7" s="44">
        <f t="shared" ref="J7:J26" si="0">+G7*H7</f>
        <v>2213.4</v>
      </c>
      <c r="K7" s="45">
        <v>250</v>
      </c>
      <c r="L7" s="45">
        <f>I7+J7</f>
        <v>3050</v>
      </c>
      <c r="M7" s="46" t="s">
        <v>232</v>
      </c>
      <c r="N7" s="47">
        <f>G7*30*M7/365+I7*M7/365</f>
        <v>236.6558904109589</v>
      </c>
      <c r="O7" s="47">
        <f>200*M7/365</f>
        <v>15.890410958904109</v>
      </c>
      <c r="P7" s="48">
        <f>(N7+O7)</f>
        <v>252.54630136986302</v>
      </c>
      <c r="Q7" s="11"/>
      <c r="R7" s="5"/>
      <c r="S7" s="5"/>
      <c r="T7" s="5"/>
    </row>
    <row r="8" spans="1:20" ht="15.75" x14ac:dyDescent="0.25">
      <c r="A8" s="49">
        <f>A7+1</f>
        <v>2</v>
      </c>
      <c r="B8" s="50">
        <v>9901433980</v>
      </c>
      <c r="C8" s="50" t="s">
        <v>20</v>
      </c>
      <c r="D8" s="51" t="s">
        <v>17</v>
      </c>
      <c r="E8" s="50" t="s">
        <v>18</v>
      </c>
      <c r="F8" s="52" t="s">
        <v>21</v>
      </c>
      <c r="G8" s="53">
        <v>71.400000000000006</v>
      </c>
      <c r="H8" s="49">
        <f>($H$7)</f>
        <v>31</v>
      </c>
      <c r="I8" s="54">
        <v>836.6</v>
      </c>
      <c r="J8" s="55">
        <f t="shared" si="0"/>
        <v>2213.4</v>
      </c>
      <c r="K8" s="56">
        <v>250</v>
      </c>
      <c r="L8" s="45">
        <f t="shared" ref="L8:L26" si="1">I8+J8</f>
        <v>3050</v>
      </c>
      <c r="M8" s="57" t="str">
        <f>($M$7)</f>
        <v>29</v>
      </c>
      <c r="N8" s="58">
        <f t="shared" ref="N8:N26" si="2">G8*30*M8/365+I8*M8/365</f>
        <v>236.6558904109589</v>
      </c>
      <c r="O8" s="58">
        <f t="shared" ref="O8:O26" si="3">200*M8/365</f>
        <v>15.890410958904109</v>
      </c>
      <c r="P8" s="48">
        <f t="shared" ref="P8:P26" si="4">(N8+O8)</f>
        <v>252.54630136986302</v>
      </c>
      <c r="Q8" s="11"/>
      <c r="R8" s="5"/>
      <c r="S8" s="5"/>
      <c r="T8" s="5"/>
    </row>
    <row r="9" spans="1:20" ht="15.75" x14ac:dyDescent="0.25">
      <c r="A9" s="49">
        <f t="shared" ref="A9:A26" si="5">A8+1</f>
        <v>3</v>
      </c>
      <c r="B9" s="50">
        <v>9901433981</v>
      </c>
      <c r="C9" s="50" t="s">
        <v>22</v>
      </c>
      <c r="D9" s="51" t="s">
        <v>17</v>
      </c>
      <c r="E9" s="50" t="s">
        <v>18</v>
      </c>
      <c r="F9" s="52" t="s">
        <v>23</v>
      </c>
      <c r="G9" s="53">
        <v>71.400000000000006</v>
      </c>
      <c r="H9" s="49">
        <f t="shared" ref="H9:H26" si="6">($H$7)</f>
        <v>31</v>
      </c>
      <c r="I9" s="54">
        <v>836.6</v>
      </c>
      <c r="J9" s="55">
        <f t="shared" si="0"/>
        <v>2213.4</v>
      </c>
      <c r="K9" s="56">
        <v>250</v>
      </c>
      <c r="L9" s="45">
        <f t="shared" si="1"/>
        <v>3050</v>
      </c>
      <c r="M9" s="57" t="str">
        <f t="shared" ref="M9:M26" si="7">($M$7)</f>
        <v>29</v>
      </c>
      <c r="N9" s="58">
        <f t="shared" si="2"/>
        <v>236.6558904109589</v>
      </c>
      <c r="O9" s="58">
        <f t="shared" si="3"/>
        <v>15.890410958904109</v>
      </c>
      <c r="P9" s="48">
        <f t="shared" si="4"/>
        <v>252.54630136986302</v>
      </c>
      <c r="Q9" s="11"/>
      <c r="R9" s="5"/>
      <c r="S9" s="5"/>
      <c r="T9" s="5"/>
    </row>
    <row r="10" spans="1:20" ht="15.75" x14ac:dyDescent="0.25">
      <c r="A10" s="49">
        <f t="shared" si="5"/>
        <v>4</v>
      </c>
      <c r="B10" s="50">
        <v>9901433982</v>
      </c>
      <c r="C10" s="50" t="s">
        <v>24</v>
      </c>
      <c r="D10" s="51" t="s">
        <v>17</v>
      </c>
      <c r="E10" s="50" t="s">
        <v>18</v>
      </c>
      <c r="F10" s="52" t="s">
        <v>25</v>
      </c>
      <c r="G10" s="53">
        <v>71.400000000000006</v>
      </c>
      <c r="H10" s="49">
        <f t="shared" si="6"/>
        <v>31</v>
      </c>
      <c r="I10" s="54">
        <v>836.6</v>
      </c>
      <c r="J10" s="55">
        <f t="shared" si="0"/>
        <v>2213.4</v>
      </c>
      <c r="K10" s="56">
        <v>250</v>
      </c>
      <c r="L10" s="45">
        <f t="shared" si="1"/>
        <v>3050</v>
      </c>
      <c r="M10" s="57" t="str">
        <f t="shared" si="7"/>
        <v>29</v>
      </c>
      <c r="N10" s="58">
        <f t="shared" si="2"/>
        <v>236.6558904109589</v>
      </c>
      <c r="O10" s="58">
        <f t="shared" si="3"/>
        <v>15.890410958904109</v>
      </c>
      <c r="P10" s="48">
        <f t="shared" si="4"/>
        <v>252.54630136986302</v>
      </c>
      <c r="Q10" s="11"/>
      <c r="R10" s="5"/>
      <c r="S10" s="5"/>
      <c r="T10" s="5"/>
    </row>
    <row r="11" spans="1:20" ht="15.75" x14ac:dyDescent="0.25">
      <c r="A11" s="49">
        <f t="shared" si="5"/>
        <v>5</v>
      </c>
      <c r="B11" s="50">
        <v>9901532670</v>
      </c>
      <c r="C11" s="50" t="s">
        <v>26</v>
      </c>
      <c r="D11" s="51" t="s">
        <v>17</v>
      </c>
      <c r="E11" s="50" t="s">
        <v>18</v>
      </c>
      <c r="F11" s="52" t="s">
        <v>27</v>
      </c>
      <c r="G11" s="53">
        <v>71.400000000000006</v>
      </c>
      <c r="H11" s="49">
        <f t="shared" si="6"/>
        <v>31</v>
      </c>
      <c r="I11" s="54">
        <v>836.6</v>
      </c>
      <c r="J11" s="55">
        <f t="shared" si="0"/>
        <v>2213.4</v>
      </c>
      <c r="K11" s="56">
        <v>250</v>
      </c>
      <c r="L11" s="45">
        <f t="shared" si="1"/>
        <v>3050</v>
      </c>
      <c r="M11" s="57" t="str">
        <f t="shared" si="7"/>
        <v>29</v>
      </c>
      <c r="N11" s="58">
        <f t="shared" si="2"/>
        <v>236.6558904109589</v>
      </c>
      <c r="O11" s="58">
        <f t="shared" si="3"/>
        <v>15.890410958904109</v>
      </c>
      <c r="P11" s="48">
        <f t="shared" si="4"/>
        <v>252.54630136986302</v>
      </c>
      <c r="Q11" s="11"/>
      <c r="R11" s="5"/>
      <c r="S11" s="5"/>
      <c r="T11" s="5"/>
    </row>
    <row r="12" spans="1:20" ht="15.75" x14ac:dyDescent="0.25">
      <c r="A12" s="49">
        <f t="shared" si="5"/>
        <v>6</v>
      </c>
      <c r="B12" s="50">
        <v>9901172017</v>
      </c>
      <c r="C12" s="50" t="s">
        <v>28</v>
      </c>
      <c r="D12" s="51" t="s">
        <v>17</v>
      </c>
      <c r="E12" s="52" t="s">
        <v>29</v>
      </c>
      <c r="F12" s="52" t="s">
        <v>30</v>
      </c>
      <c r="G12" s="53">
        <v>71.400000000000006</v>
      </c>
      <c r="H12" s="49">
        <f t="shared" si="6"/>
        <v>31</v>
      </c>
      <c r="I12" s="54">
        <v>836.6</v>
      </c>
      <c r="J12" s="55">
        <f t="shared" si="0"/>
        <v>2213.4</v>
      </c>
      <c r="K12" s="56">
        <v>250</v>
      </c>
      <c r="L12" s="45">
        <f t="shared" si="1"/>
        <v>3050</v>
      </c>
      <c r="M12" s="57" t="str">
        <f t="shared" si="7"/>
        <v>29</v>
      </c>
      <c r="N12" s="58">
        <f t="shared" si="2"/>
        <v>236.6558904109589</v>
      </c>
      <c r="O12" s="58">
        <f t="shared" si="3"/>
        <v>15.890410958904109</v>
      </c>
      <c r="P12" s="48">
        <f t="shared" si="4"/>
        <v>252.54630136986302</v>
      </c>
      <c r="Q12" s="11"/>
      <c r="R12" s="5"/>
      <c r="S12" s="5"/>
      <c r="T12" s="5"/>
    </row>
    <row r="13" spans="1:20" ht="15.75" x14ac:dyDescent="0.25">
      <c r="A13" s="49">
        <f t="shared" si="5"/>
        <v>7</v>
      </c>
      <c r="B13" s="50">
        <v>9901494341</v>
      </c>
      <c r="C13" s="50" t="s">
        <v>31</v>
      </c>
      <c r="D13" s="59" t="s">
        <v>17</v>
      </c>
      <c r="E13" s="50" t="s">
        <v>18</v>
      </c>
      <c r="F13" s="52" t="s">
        <v>32</v>
      </c>
      <c r="G13" s="53">
        <v>71.400000000000006</v>
      </c>
      <c r="H13" s="49">
        <f t="shared" si="6"/>
        <v>31</v>
      </c>
      <c r="I13" s="54">
        <v>836.6</v>
      </c>
      <c r="J13" s="55">
        <f t="shared" si="0"/>
        <v>2213.4</v>
      </c>
      <c r="K13" s="56">
        <v>250</v>
      </c>
      <c r="L13" s="45">
        <f t="shared" si="1"/>
        <v>3050</v>
      </c>
      <c r="M13" s="57" t="str">
        <f t="shared" si="7"/>
        <v>29</v>
      </c>
      <c r="N13" s="58">
        <f t="shared" si="2"/>
        <v>236.6558904109589</v>
      </c>
      <c r="O13" s="58">
        <f t="shared" si="3"/>
        <v>15.890410958904109</v>
      </c>
      <c r="P13" s="48">
        <f t="shared" si="4"/>
        <v>252.54630136986302</v>
      </c>
      <c r="Q13" s="11"/>
      <c r="R13" s="5"/>
      <c r="S13" s="5"/>
      <c r="T13" s="5"/>
    </row>
    <row r="14" spans="1:20" ht="15.75" x14ac:dyDescent="0.25">
      <c r="A14" s="49">
        <f t="shared" si="5"/>
        <v>8</v>
      </c>
      <c r="B14" s="50">
        <v>9901534402</v>
      </c>
      <c r="C14" s="50" t="s">
        <v>33</v>
      </c>
      <c r="D14" s="51" t="s">
        <v>17</v>
      </c>
      <c r="E14" s="50" t="s">
        <v>18</v>
      </c>
      <c r="F14" s="52" t="s">
        <v>34</v>
      </c>
      <c r="G14" s="53">
        <v>71.400000000000006</v>
      </c>
      <c r="H14" s="49">
        <f t="shared" si="6"/>
        <v>31</v>
      </c>
      <c r="I14" s="54">
        <v>836.6</v>
      </c>
      <c r="J14" s="55">
        <f t="shared" si="0"/>
        <v>2213.4</v>
      </c>
      <c r="K14" s="56">
        <v>250</v>
      </c>
      <c r="L14" s="45">
        <f t="shared" si="1"/>
        <v>3050</v>
      </c>
      <c r="M14" s="57" t="str">
        <f t="shared" si="7"/>
        <v>29</v>
      </c>
      <c r="N14" s="58">
        <f t="shared" si="2"/>
        <v>236.6558904109589</v>
      </c>
      <c r="O14" s="58">
        <f t="shared" si="3"/>
        <v>15.890410958904109</v>
      </c>
      <c r="P14" s="48">
        <f t="shared" si="4"/>
        <v>252.54630136986302</v>
      </c>
      <c r="Q14" s="11"/>
      <c r="R14" s="5"/>
      <c r="S14" s="5"/>
      <c r="T14" s="5"/>
    </row>
    <row r="15" spans="1:20" ht="17.25" customHeight="1" x14ac:dyDescent="0.25">
      <c r="A15" s="49">
        <f t="shared" si="5"/>
        <v>9</v>
      </c>
      <c r="B15" s="50">
        <v>9901513984</v>
      </c>
      <c r="C15" s="50" t="s">
        <v>35</v>
      </c>
      <c r="D15" s="51" t="s">
        <v>17</v>
      </c>
      <c r="E15" s="50" t="s">
        <v>18</v>
      </c>
      <c r="F15" s="52" t="s">
        <v>36</v>
      </c>
      <c r="G15" s="53">
        <v>71.400000000000006</v>
      </c>
      <c r="H15" s="49">
        <f t="shared" si="6"/>
        <v>31</v>
      </c>
      <c r="I15" s="54">
        <v>836.6</v>
      </c>
      <c r="J15" s="55">
        <f t="shared" si="0"/>
        <v>2213.4</v>
      </c>
      <c r="K15" s="56">
        <v>250</v>
      </c>
      <c r="L15" s="45">
        <f t="shared" si="1"/>
        <v>3050</v>
      </c>
      <c r="M15" s="57" t="str">
        <f t="shared" si="7"/>
        <v>29</v>
      </c>
      <c r="N15" s="58">
        <f t="shared" si="2"/>
        <v>236.6558904109589</v>
      </c>
      <c r="O15" s="58">
        <f t="shared" si="3"/>
        <v>15.890410958904109</v>
      </c>
      <c r="P15" s="48">
        <f t="shared" si="4"/>
        <v>252.54630136986302</v>
      </c>
      <c r="Q15" s="11"/>
      <c r="R15" s="5"/>
      <c r="S15" s="5"/>
      <c r="T15" s="5"/>
    </row>
    <row r="16" spans="1:20" ht="17.25" customHeight="1" x14ac:dyDescent="0.25">
      <c r="A16" s="49">
        <f t="shared" si="5"/>
        <v>10</v>
      </c>
      <c r="B16" s="50">
        <v>9901433989</v>
      </c>
      <c r="C16" s="50" t="s">
        <v>228</v>
      </c>
      <c r="D16" s="59" t="s">
        <v>38</v>
      </c>
      <c r="E16" s="52" t="s">
        <v>227</v>
      </c>
      <c r="F16" s="59" t="s">
        <v>226</v>
      </c>
      <c r="G16" s="53">
        <v>75.64</v>
      </c>
      <c r="H16" s="49">
        <f t="shared" si="6"/>
        <v>31</v>
      </c>
      <c r="I16" s="54">
        <v>705.16</v>
      </c>
      <c r="J16" s="55">
        <f>+G16*H16</f>
        <v>2344.84</v>
      </c>
      <c r="K16" s="56">
        <v>250</v>
      </c>
      <c r="L16" s="45">
        <f t="shared" si="1"/>
        <v>3050</v>
      </c>
      <c r="M16" s="57" t="s">
        <v>245</v>
      </c>
      <c r="N16" s="58">
        <f>G16*30*M16/365+I16*M16/365</f>
        <v>228.17008219178081</v>
      </c>
      <c r="O16" s="58">
        <f t="shared" si="3"/>
        <v>15.342465753424657</v>
      </c>
      <c r="P16" s="48">
        <f t="shared" si="4"/>
        <v>243.51254794520545</v>
      </c>
      <c r="Q16" s="11"/>
      <c r="R16" s="5"/>
      <c r="S16" s="5"/>
      <c r="T16" s="5"/>
    </row>
    <row r="17" spans="1:20" ht="18" customHeight="1" x14ac:dyDescent="0.25">
      <c r="A17" s="49">
        <f t="shared" si="5"/>
        <v>11</v>
      </c>
      <c r="B17" s="50">
        <v>9901433990</v>
      </c>
      <c r="C17" s="50" t="s">
        <v>37</v>
      </c>
      <c r="D17" s="59" t="s">
        <v>38</v>
      </c>
      <c r="E17" s="52" t="s">
        <v>39</v>
      </c>
      <c r="F17" s="52" t="s">
        <v>40</v>
      </c>
      <c r="G17" s="53">
        <v>75.64</v>
      </c>
      <c r="H17" s="49">
        <f t="shared" si="6"/>
        <v>31</v>
      </c>
      <c r="I17" s="54">
        <v>705.16</v>
      </c>
      <c r="J17" s="55">
        <f t="shared" si="0"/>
        <v>2344.84</v>
      </c>
      <c r="K17" s="56">
        <v>250</v>
      </c>
      <c r="L17" s="45">
        <f t="shared" si="1"/>
        <v>3050</v>
      </c>
      <c r="M17" s="57" t="s">
        <v>245</v>
      </c>
      <c r="N17" s="58">
        <f t="shared" si="2"/>
        <v>228.17008219178081</v>
      </c>
      <c r="O17" s="58">
        <f t="shared" si="3"/>
        <v>15.342465753424657</v>
      </c>
      <c r="P17" s="48">
        <f t="shared" si="4"/>
        <v>243.51254794520545</v>
      </c>
      <c r="Q17" s="11"/>
      <c r="R17" s="5"/>
      <c r="S17" s="5"/>
      <c r="T17" s="5"/>
    </row>
    <row r="18" spans="1:20" ht="15.75" x14ac:dyDescent="0.25">
      <c r="A18" s="49">
        <f t="shared" si="5"/>
        <v>12</v>
      </c>
      <c r="B18" s="50">
        <v>9901433991</v>
      </c>
      <c r="C18" s="50" t="s">
        <v>41</v>
      </c>
      <c r="D18" s="59" t="s">
        <v>38</v>
      </c>
      <c r="E18" s="52" t="s">
        <v>39</v>
      </c>
      <c r="F18" s="52" t="s">
        <v>42</v>
      </c>
      <c r="G18" s="53">
        <v>75.64</v>
      </c>
      <c r="H18" s="49">
        <f t="shared" si="6"/>
        <v>31</v>
      </c>
      <c r="I18" s="54">
        <v>705.16</v>
      </c>
      <c r="J18" s="55">
        <f t="shared" si="0"/>
        <v>2344.84</v>
      </c>
      <c r="K18" s="56">
        <v>250</v>
      </c>
      <c r="L18" s="45">
        <f t="shared" si="1"/>
        <v>3050</v>
      </c>
      <c r="M18" s="57" t="str">
        <f t="shared" si="7"/>
        <v>29</v>
      </c>
      <c r="N18" s="58">
        <f t="shared" si="2"/>
        <v>236.3190136986301</v>
      </c>
      <c r="O18" s="58">
        <f t="shared" si="3"/>
        <v>15.890410958904109</v>
      </c>
      <c r="P18" s="48">
        <f t="shared" si="4"/>
        <v>252.20942465753421</v>
      </c>
      <c r="Q18" s="11"/>
      <c r="R18" s="5"/>
      <c r="S18" s="5"/>
      <c r="T18" s="5"/>
    </row>
    <row r="19" spans="1:20" ht="15.75" x14ac:dyDescent="0.25">
      <c r="A19" s="49">
        <f t="shared" si="5"/>
        <v>13</v>
      </c>
      <c r="B19" s="50">
        <v>9901355175</v>
      </c>
      <c r="C19" s="50" t="s">
        <v>43</v>
      </c>
      <c r="D19" s="59" t="s">
        <v>38</v>
      </c>
      <c r="E19" s="52" t="s">
        <v>44</v>
      </c>
      <c r="F19" s="60" t="s">
        <v>45</v>
      </c>
      <c r="G19" s="53">
        <v>75.64</v>
      </c>
      <c r="H19" s="49">
        <f t="shared" si="6"/>
        <v>31</v>
      </c>
      <c r="I19" s="54">
        <v>705.16</v>
      </c>
      <c r="J19" s="55">
        <f t="shared" si="0"/>
        <v>2344.84</v>
      </c>
      <c r="K19" s="56">
        <v>250</v>
      </c>
      <c r="L19" s="45">
        <f t="shared" si="1"/>
        <v>3050</v>
      </c>
      <c r="M19" s="57" t="str">
        <f t="shared" si="7"/>
        <v>29</v>
      </c>
      <c r="N19" s="58">
        <f t="shared" si="2"/>
        <v>236.3190136986301</v>
      </c>
      <c r="O19" s="58">
        <f t="shared" si="3"/>
        <v>15.890410958904109</v>
      </c>
      <c r="P19" s="48">
        <f t="shared" si="4"/>
        <v>252.20942465753421</v>
      </c>
      <c r="Q19" s="11"/>
      <c r="R19" s="5"/>
      <c r="S19" s="5"/>
      <c r="T19" s="5"/>
    </row>
    <row r="20" spans="1:20" ht="15.75" x14ac:dyDescent="0.25">
      <c r="A20" s="49">
        <f t="shared" si="5"/>
        <v>14</v>
      </c>
      <c r="B20" s="50">
        <v>9901433993</v>
      </c>
      <c r="C20" s="50" t="s">
        <v>46</v>
      </c>
      <c r="D20" s="59" t="s">
        <v>38</v>
      </c>
      <c r="E20" s="52" t="s">
        <v>47</v>
      </c>
      <c r="F20" s="52" t="s">
        <v>48</v>
      </c>
      <c r="G20" s="53">
        <v>75.64</v>
      </c>
      <c r="H20" s="49">
        <f t="shared" si="6"/>
        <v>31</v>
      </c>
      <c r="I20" s="54">
        <v>705.16</v>
      </c>
      <c r="J20" s="55">
        <f t="shared" si="0"/>
        <v>2344.84</v>
      </c>
      <c r="K20" s="56">
        <v>250</v>
      </c>
      <c r="L20" s="45">
        <f t="shared" si="1"/>
        <v>3050</v>
      </c>
      <c r="M20" s="57" t="str">
        <f t="shared" si="7"/>
        <v>29</v>
      </c>
      <c r="N20" s="58">
        <f t="shared" si="2"/>
        <v>236.3190136986301</v>
      </c>
      <c r="O20" s="58">
        <f t="shared" si="3"/>
        <v>15.890410958904109</v>
      </c>
      <c r="P20" s="48">
        <f t="shared" si="4"/>
        <v>252.20942465753421</v>
      </c>
      <c r="Q20" s="11"/>
      <c r="R20" s="5"/>
      <c r="S20" s="5"/>
      <c r="T20" s="5"/>
    </row>
    <row r="21" spans="1:20" ht="15.75" x14ac:dyDescent="0.25">
      <c r="A21" s="49">
        <f t="shared" si="5"/>
        <v>15</v>
      </c>
      <c r="B21" s="50">
        <v>9901451132</v>
      </c>
      <c r="C21" s="50" t="s">
        <v>50</v>
      </c>
      <c r="D21" s="50" t="s">
        <v>51</v>
      </c>
      <c r="E21" s="50" t="s">
        <v>52</v>
      </c>
      <c r="F21" s="61" t="s">
        <v>53</v>
      </c>
      <c r="G21" s="53">
        <v>75.64</v>
      </c>
      <c r="H21" s="49">
        <f t="shared" si="6"/>
        <v>31</v>
      </c>
      <c r="I21" s="54">
        <v>705.16</v>
      </c>
      <c r="J21" s="55">
        <f t="shared" si="0"/>
        <v>2344.84</v>
      </c>
      <c r="K21" s="56">
        <v>250</v>
      </c>
      <c r="L21" s="45">
        <f t="shared" si="1"/>
        <v>3050</v>
      </c>
      <c r="M21" s="57" t="str">
        <f t="shared" si="7"/>
        <v>29</v>
      </c>
      <c r="N21" s="58">
        <f t="shared" si="2"/>
        <v>236.3190136986301</v>
      </c>
      <c r="O21" s="58">
        <f t="shared" si="3"/>
        <v>15.890410958904109</v>
      </c>
      <c r="P21" s="48">
        <f t="shared" si="4"/>
        <v>252.20942465753421</v>
      </c>
      <c r="Q21" s="11"/>
      <c r="R21" s="5"/>
      <c r="S21" s="5"/>
      <c r="T21" s="5"/>
    </row>
    <row r="22" spans="1:20" ht="15.75" x14ac:dyDescent="0.25">
      <c r="A22" s="49">
        <f t="shared" si="5"/>
        <v>16</v>
      </c>
      <c r="B22" s="50">
        <v>9901349725</v>
      </c>
      <c r="C22" s="50" t="s">
        <v>54</v>
      </c>
      <c r="D22" s="52" t="s">
        <v>38</v>
      </c>
      <c r="E22" s="52" t="s">
        <v>49</v>
      </c>
      <c r="F22" s="52" t="s">
        <v>55</v>
      </c>
      <c r="G22" s="53">
        <v>75.64</v>
      </c>
      <c r="H22" s="49">
        <f t="shared" si="6"/>
        <v>31</v>
      </c>
      <c r="I22" s="54">
        <v>705.16</v>
      </c>
      <c r="J22" s="55">
        <f t="shared" si="0"/>
        <v>2344.84</v>
      </c>
      <c r="K22" s="56">
        <v>250</v>
      </c>
      <c r="L22" s="45">
        <f t="shared" si="1"/>
        <v>3050</v>
      </c>
      <c r="M22" s="57" t="str">
        <f t="shared" si="7"/>
        <v>29</v>
      </c>
      <c r="N22" s="58">
        <f t="shared" si="2"/>
        <v>236.3190136986301</v>
      </c>
      <c r="O22" s="58">
        <f t="shared" si="3"/>
        <v>15.890410958904109</v>
      </c>
      <c r="P22" s="48">
        <f t="shared" si="4"/>
        <v>252.20942465753421</v>
      </c>
      <c r="Q22" s="11"/>
      <c r="R22" s="5"/>
      <c r="S22" s="5"/>
      <c r="T22" s="5"/>
    </row>
    <row r="23" spans="1:20" ht="15.75" x14ac:dyDescent="0.25">
      <c r="A23" s="49">
        <f t="shared" si="5"/>
        <v>17</v>
      </c>
      <c r="B23" s="50">
        <v>9901545451</v>
      </c>
      <c r="C23" s="50" t="s">
        <v>56</v>
      </c>
      <c r="D23" s="52" t="s">
        <v>51</v>
      </c>
      <c r="E23" s="52" t="s">
        <v>49</v>
      </c>
      <c r="F23" s="52" t="s">
        <v>57</v>
      </c>
      <c r="G23" s="53">
        <v>75.64</v>
      </c>
      <c r="H23" s="49">
        <f t="shared" si="6"/>
        <v>31</v>
      </c>
      <c r="I23" s="54">
        <v>705.16</v>
      </c>
      <c r="J23" s="55">
        <f t="shared" si="0"/>
        <v>2344.84</v>
      </c>
      <c r="K23" s="56">
        <v>250</v>
      </c>
      <c r="L23" s="45">
        <f t="shared" si="1"/>
        <v>3050</v>
      </c>
      <c r="M23" s="57" t="str">
        <f t="shared" si="7"/>
        <v>29</v>
      </c>
      <c r="N23" s="58">
        <f t="shared" si="2"/>
        <v>236.3190136986301</v>
      </c>
      <c r="O23" s="58">
        <f t="shared" si="3"/>
        <v>15.890410958904109</v>
      </c>
      <c r="P23" s="48">
        <f t="shared" si="4"/>
        <v>252.20942465753421</v>
      </c>
      <c r="Q23" s="11"/>
      <c r="R23" s="5"/>
      <c r="S23" s="5"/>
      <c r="T23" s="5"/>
    </row>
    <row r="24" spans="1:20" ht="15.75" x14ac:dyDescent="0.25">
      <c r="A24" s="49">
        <f t="shared" si="5"/>
        <v>18</v>
      </c>
      <c r="B24" s="50">
        <v>9901451146</v>
      </c>
      <c r="C24" s="50" t="s">
        <v>58</v>
      </c>
      <c r="D24" s="52" t="s">
        <v>38</v>
      </c>
      <c r="E24" s="52" t="s">
        <v>39</v>
      </c>
      <c r="F24" s="60" t="s">
        <v>59</v>
      </c>
      <c r="G24" s="53">
        <v>75.64</v>
      </c>
      <c r="H24" s="49">
        <f t="shared" si="6"/>
        <v>31</v>
      </c>
      <c r="I24" s="54">
        <v>705.16</v>
      </c>
      <c r="J24" s="55">
        <f t="shared" si="0"/>
        <v>2344.84</v>
      </c>
      <c r="K24" s="56">
        <v>250</v>
      </c>
      <c r="L24" s="45">
        <f t="shared" si="1"/>
        <v>3050</v>
      </c>
      <c r="M24" s="57" t="str">
        <f t="shared" si="7"/>
        <v>29</v>
      </c>
      <c r="N24" s="58">
        <f t="shared" si="2"/>
        <v>236.3190136986301</v>
      </c>
      <c r="O24" s="58">
        <f t="shared" si="3"/>
        <v>15.890410958904109</v>
      </c>
      <c r="P24" s="48">
        <f t="shared" si="4"/>
        <v>252.20942465753421</v>
      </c>
      <c r="Q24" s="11"/>
      <c r="R24" s="5"/>
      <c r="S24" s="5"/>
      <c r="T24" s="5"/>
    </row>
    <row r="25" spans="1:20" ht="15.75" x14ac:dyDescent="0.25">
      <c r="A25" s="49">
        <f t="shared" si="5"/>
        <v>19</v>
      </c>
      <c r="B25" s="50">
        <v>9901531023</v>
      </c>
      <c r="C25" s="50" t="s">
        <v>230</v>
      </c>
      <c r="D25" s="52" t="s">
        <v>38</v>
      </c>
      <c r="E25" s="52" t="s">
        <v>39</v>
      </c>
      <c r="F25" s="62" t="s">
        <v>231</v>
      </c>
      <c r="G25" s="53">
        <v>75.64</v>
      </c>
      <c r="H25" s="49">
        <f t="shared" si="6"/>
        <v>31</v>
      </c>
      <c r="I25" s="54">
        <v>705.16</v>
      </c>
      <c r="J25" s="55">
        <f t="shared" si="0"/>
        <v>2344.84</v>
      </c>
      <c r="K25" s="56">
        <v>250</v>
      </c>
      <c r="L25" s="45">
        <f t="shared" si="1"/>
        <v>3050</v>
      </c>
      <c r="M25" s="57" t="str">
        <f t="shared" si="7"/>
        <v>29</v>
      </c>
      <c r="N25" s="58">
        <f t="shared" si="2"/>
        <v>236.3190136986301</v>
      </c>
      <c r="O25" s="58">
        <f t="shared" si="3"/>
        <v>15.890410958904109</v>
      </c>
      <c r="P25" s="48">
        <f t="shared" si="4"/>
        <v>252.20942465753421</v>
      </c>
      <c r="Q25" s="11"/>
      <c r="R25" s="5"/>
      <c r="S25" s="5"/>
      <c r="T25" s="5"/>
    </row>
    <row r="26" spans="1:20" ht="16.5" thickBot="1" x14ac:dyDescent="0.3">
      <c r="A26" s="49">
        <f t="shared" si="5"/>
        <v>20</v>
      </c>
      <c r="B26" s="50">
        <v>9901531086</v>
      </c>
      <c r="C26" s="50" t="s">
        <v>60</v>
      </c>
      <c r="D26" s="52" t="s">
        <v>38</v>
      </c>
      <c r="E26" s="52" t="s">
        <v>29</v>
      </c>
      <c r="F26" s="52" t="s">
        <v>61</v>
      </c>
      <c r="G26" s="53">
        <v>75.64</v>
      </c>
      <c r="H26" s="49">
        <f t="shared" si="6"/>
        <v>31</v>
      </c>
      <c r="I26" s="54">
        <v>705.16</v>
      </c>
      <c r="J26" s="55">
        <f t="shared" si="0"/>
        <v>2344.84</v>
      </c>
      <c r="K26" s="56">
        <v>250</v>
      </c>
      <c r="L26" s="45">
        <f t="shared" si="1"/>
        <v>3050</v>
      </c>
      <c r="M26" s="57" t="str">
        <f t="shared" si="7"/>
        <v>29</v>
      </c>
      <c r="N26" s="58">
        <f t="shared" si="2"/>
        <v>236.3190136986301</v>
      </c>
      <c r="O26" s="58">
        <f t="shared" si="3"/>
        <v>15.890410958904109</v>
      </c>
      <c r="P26" s="48">
        <f t="shared" si="4"/>
        <v>252.20942465753421</v>
      </c>
      <c r="Q26" s="11"/>
      <c r="R26" s="5"/>
      <c r="S26" s="5"/>
      <c r="T26" s="5"/>
    </row>
    <row r="27" spans="1:20" ht="16.5" thickBot="1" x14ac:dyDescent="0.3">
      <c r="A27" s="63" t="s">
        <v>62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  <c r="N27" s="66">
        <f>SUM(N7:N26)</f>
        <v>4713.114301369862</v>
      </c>
      <c r="O27" s="66">
        <f>SUM(O7:O26)</f>
        <v>316.71232876712327</v>
      </c>
      <c r="P27" s="66">
        <f>SUM(P7:P26)+0.04</f>
        <v>5029.8666301369867</v>
      </c>
      <c r="Q27" s="11"/>
      <c r="R27" s="5"/>
      <c r="S27" s="5"/>
      <c r="T27" s="5"/>
    </row>
    <row r="28" spans="1:20" ht="15.75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8"/>
      <c r="K28" s="69"/>
      <c r="L28" s="69"/>
      <c r="M28" s="70"/>
      <c r="N28" s="69"/>
      <c r="O28" s="69"/>
      <c r="P28" s="69"/>
      <c r="Q28" s="11"/>
      <c r="R28" s="5"/>
      <c r="S28" s="5"/>
      <c r="T28" s="5"/>
    </row>
    <row r="29" spans="1:20" ht="15.75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8"/>
      <c r="K29" s="69"/>
      <c r="L29" s="69"/>
      <c r="M29" s="70"/>
      <c r="N29" s="69"/>
      <c r="O29" s="69"/>
      <c r="P29" s="69"/>
      <c r="Q29" s="11"/>
      <c r="R29" s="5"/>
      <c r="S29" s="5"/>
      <c r="T29" s="5"/>
    </row>
    <row r="30" spans="1:20" ht="15.75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8"/>
      <c r="K30" s="69"/>
      <c r="L30" s="69"/>
      <c r="M30" s="70"/>
      <c r="N30" s="69"/>
      <c r="O30" s="69"/>
      <c r="P30" s="69"/>
      <c r="Q30" s="11"/>
      <c r="R30" s="5"/>
      <c r="S30" s="5"/>
      <c r="T30" s="5"/>
    </row>
    <row r="31" spans="1:20" ht="15.75" customHeight="1" thickBot="1" x14ac:dyDescent="0.3">
      <c r="A31" s="71" t="s">
        <v>63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11"/>
      <c r="R31" s="5"/>
      <c r="S31" s="5"/>
      <c r="T31" s="5"/>
    </row>
    <row r="32" spans="1:20" ht="18" customHeight="1" x14ac:dyDescent="0.25">
      <c r="A32" s="14" t="s">
        <v>2</v>
      </c>
      <c r="B32" s="14" t="s">
        <v>3</v>
      </c>
      <c r="C32" s="14" t="s">
        <v>4</v>
      </c>
      <c r="D32" s="14" t="s">
        <v>5</v>
      </c>
      <c r="E32" s="14" t="s">
        <v>64</v>
      </c>
      <c r="F32" s="14" t="s">
        <v>6</v>
      </c>
      <c r="G32" s="15" t="s">
        <v>7</v>
      </c>
      <c r="H32" s="16" t="s">
        <v>8</v>
      </c>
      <c r="I32" s="16" t="s">
        <v>9</v>
      </c>
      <c r="J32" s="17" t="s">
        <v>10</v>
      </c>
      <c r="K32" s="16" t="s">
        <v>65</v>
      </c>
      <c r="L32" s="18" t="s">
        <v>11</v>
      </c>
      <c r="M32" s="19" t="s">
        <v>229</v>
      </c>
      <c r="N32" s="16" t="s">
        <v>224</v>
      </c>
      <c r="O32" s="20" t="s">
        <v>225</v>
      </c>
      <c r="P32" s="14" t="s">
        <v>12</v>
      </c>
      <c r="Q32" s="11"/>
      <c r="R32" s="5"/>
      <c r="S32" s="5"/>
      <c r="T32" s="5"/>
    </row>
    <row r="33" spans="1:20" ht="16.5" thickBot="1" x14ac:dyDescent="0.3">
      <c r="A33" s="21"/>
      <c r="B33" s="21"/>
      <c r="C33" s="21"/>
      <c r="D33" s="21"/>
      <c r="E33" s="21"/>
      <c r="F33" s="21"/>
      <c r="G33" s="22"/>
      <c r="H33" s="23"/>
      <c r="I33" s="24"/>
      <c r="J33" s="25"/>
      <c r="K33" s="26"/>
      <c r="L33" s="27"/>
      <c r="M33" s="28"/>
      <c r="N33" s="23"/>
      <c r="O33" s="29"/>
      <c r="P33" s="21"/>
      <c r="Q33" s="11"/>
      <c r="R33" s="5"/>
      <c r="S33" s="5"/>
      <c r="T33" s="5"/>
    </row>
    <row r="34" spans="1:20" ht="65.25" customHeight="1" thickBot="1" x14ac:dyDescent="0.3">
      <c r="A34" s="30"/>
      <c r="B34" s="30"/>
      <c r="C34" s="30"/>
      <c r="D34" s="30"/>
      <c r="E34" s="30"/>
      <c r="F34" s="30"/>
      <c r="G34" s="31"/>
      <c r="H34" s="24"/>
      <c r="I34" s="32" t="s">
        <v>13</v>
      </c>
      <c r="J34" s="33" t="s">
        <v>14</v>
      </c>
      <c r="K34" s="34" t="s">
        <v>15</v>
      </c>
      <c r="L34" s="35"/>
      <c r="M34" s="36"/>
      <c r="N34" s="24"/>
      <c r="O34" s="37"/>
      <c r="P34" s="30"/>
      <c r="Q34" s="11"/>
      <c r="R34" s="5"/>
      <c r="S34" s="5"/>
      <c r="T34" s="5"/>
    </row>
    <row r="35" spans="1:20" ht="15.75" x14ac:dyDescent="0.25">
      <c r="A35" s="38">
        <f>(A26+1)</f>
        <v>21</v>
      </c>
      <c r="B35" s="39">
        <v>9901434004</v>
      </c>
      <c r="C35" s="39" t="s">
        <v>66</v>
      </c>
      <c r="D35" s="72" t="s">
        <v>67</v>
      </c>
      <c r="E35" s="73" t="s">
        <v>68</v>
      </c>
      <c r="F35" s="41" t="s">
        <v>69</v>
      </c>
      <c r="G35" s="74">
        <v>71.400000000000006</v>
      </c>
      <c r="H35" s="38">
        <f>($H$7)</f>
        <v>31</v>
      </c>
      <c r="I35" s="43">
        <v>836.6</v>
      </c>
      <c r="J35" s="44">
        <f t="shared" ref="J35:J89" si="8">+G35*H35</f>
        <v>2213.4</v>
      </c>
      <c r="K35" s="75">
        <v>250</v>
      </c>
      <c r="L35" s="76">
        <f>I35+J35</f>
        <v>3050</v>
      </c>
      <c r="M35" s="77" t="str">
        <f>($M$7)</f>
        <v>29</v>
      </c>
      <c r="N35" s="58">
        <f>G35*30*M35/365+I35*M35/365</f>
        <v>236.6558904109589</v>
      </c>
      <c r="O35" s="58">
        <f>200*M35/365</f>
        <v>15.890410958904109</v>
      </c>
      <c r="P35" s="48">
        <f>(N35+O35)</f>
        <v>252.54630136986302</v>
      </c>
      <c r="Q35" s="11"/>
      <c r="R35" s="5"/>
      <c r="S35" s="5"/>
      <c r="T35" s="5"/>
    </row>
    <row r="36" spans="1:20" ht="15.75" x14ac:dyDescent="0.25">
      <c r="A36" s="49">
        <f>(A35)+1</f>
        <v>22</v>
      </c>
      <c r="B36" s="50">
        <v>990099342</v>
      </c>
      <c r="C36" s="50" t="s">
        <v>70</v>
      </c>
      <c r="D36" s="78" t="s">
        <v>67</v>
      </c>
      <c r="E36" s="59" t="s">
        <v>68</v>
      </c>
      <c r="F36" s="60" t="s">
        <v>71</v>
      </c>
      <c r="G36" s="79">
        <v>71.400000000000006</v>
      </c>
      <c r="H36" s="38">
        <f t="shared" ref="H36:H63" si="9">($H$7)</f>
        <v>31</v>
      </c>
      <c r="I36" s="54">
        <v>836.6</v>
      </c>
      <c r="J36" s="55">
        <f t="shared" si="8"/>
        <v>2213.4</v>
      </c>
      <c r="K36" s="80">
        <v>250</v>
      </c>
      <c r="L36" s="76">
        <f t="shared" ref="L36:L63" si="10">I36+J36</f>
        <v>3050</v>
      </c>
      <c r="M36" s="77" t="str">
        <f>($M$7)</f>
        <v>29</v>
      </c>
      <c r="N36" s="58">
        <f t="shared" ref="N36:N63" si="11">G36*30*M36/365+I36*M36/365</f>
        <v>236.6558904109589</v>
      </c>
      <c r="O36" s="58">
        <f t="shared" ref="O36:O63" si="12">200*M36/365</f>
        <v>15.890410958904109</v>
      </c>
      <c r="P36" s="48">
        <f t="shared" ref="P36:P63" si="13">(N36+O36)</f>
        <v>252.54630136986302</v>
      </c>
      <c r="Q36" s="11"/>
      <c r="R36" s="5"/>
      <c r="S36" s="5"/>
      <c r="T36" s="5"/>
    </row>
    <row r="37" spans="1:20" ht="15.75" x14ac:dyDescent="0.25">
      <c r="A37" s="49">
        <f t="shared" ref="A37:A58" si="14">(A36)+1</f>
        <v>23</v>
      </c>
      <c r="B37" s="50">
        <v>990099324</v>
      </c>
      <c r="C37" s="50" t="s">
        <v>72</v>
      </c>
      <c r="D37" s="78" t="s">
        <v>67</v>
      </c>
      <c r="E37" s="59" t="s">
        <v>68</v>
      </c>
      <c r="F37" s="60" t="s">
        <v>73</v>
      </c>
      <c r="G37" s="79">
        <v>71.400000000000006</v>
      </c>
      <c r="H37" s="38">
        <f t="shared" si="9"/>
        <v>31</v>
      </c>
      <c r="I37" s="54">
        <v>836.6</v>
      </c>
      <c r="J37" s="55">
        <f t="shared" si="8"/>
        <v>2213.4</v>
      </c>
      <c r="K37" s="80">
        <v>250</v>
      </c>
      <c r="L37" s="76">
        <f t="shared" si="10"/>
        <v>3050</v>
      </c>
      <c r="M37" s="77" t="str">
        <f>($M$7)</f>
        <v>29</v>
      </c>
      <c r="N37" s="58">
        <f t="shared" si="11"/>
        <v>236.6558904109589</v>
      </c>
      <c r="O37" s="58">
        <f t="shared" si="12"/>
        <v>15.890410958904109</v>
      </c>
      <c r="P37" s="48">
        <f t="shared" si="13"/>
        <v>252.54630136986302</v>
      </c>
      <c r="Q37" s="11"/>
      <c r="R37" s="5"/>
      <c r="S37" s="5"/>
      <c r="T37" s="5"/>
    </row>
    <row r="38" spans="1:20" ht="15.75" x14ac:dyDescent="0.25">
      <c r="A38" s="49">
        <f t="shared" si="14"/>
        <v>24</v>
      </c>
      <c r="B38" s="50">
        <v>9901434000</v>
      </c>
      <c r="C38" s="50" t="s">
        <v>74</v>
      </c>
      <c r="D38" s="78" t="s">
        <v>67</v>
      </c>
      <c r="E38" s="59" t="s">
        <v>75</v>
      </c>
      <c r="F38" s="52" t="s">
        <v>76</v>
      </c>
      <c r="G38" s="79">
        <v>71.400000000000006</v>
      </c>
      <c r="H38" s="38">
        <f t="shared" si="9"/>
        <v>31</v>
      </c>
      <c r="I38" s="54">
        <v>836.6</v>
      </c>
      <c r="J38" s="55">
        <f t="shared" si="8"/>
        <v>2213.4</v>
      </c>
      <c r="K38" s="80">
        <v>250</v>
      </c>
      <c r="L38" s="76">
        <f t="shared" si="10"/>
        <v>3050</v>
      </c>
      <c r="M38" s="77" t="str">
        <f t="shared" ref="M38:M57" si="15">($M$7)</f>
        <v>29</v>
      </c>
      <c r="N38" s="58">
        <f t="shared" si="11"/>
        <v>236.6558904109589</v>
      </c>
      <c r="O38" s="58">
        <f t="shared" si="12"/>
        <v>15.890410958904109</v>
      </c>
      <c r="P38" s="48">
        <f t="shared" si="13"/>
        <v>252.54630136986302</v>
      </c>
      <c r="Q38" s="11"/>
      <c r="R38" s="5"/>
      <c r="S38" s="5"/>
      <c r="T38" s="5"/>
    </row>
    <row r="39" spans="1:20" ht="15.75" x14ac:dyDescent="0.25">
      <c r="A39" s="49">
        <f t="shared" si="14"/>
        <v>25</v>
      </c>
      <c r="B39" s="49">
        <v>990099337</v>
      </c>
      <c r="C39" s="49" t="s">
        <v>242</v>
      </c>
      <c r="D39" s="78" t="s">
        <v>67</v>
      </c>
      <c r="E39" s="59" t="s">
        <v>75</v>
      </c>
      <c r="F39" s="52" t="s">
        <v>241</v>
      </c>
      <c r="G39" s="79">
        <v>71.400000000000006</v>
      </c>
      <c r="H39" s="38"/>
      <c r="I39" s="54">
        <v>836.6</v>
      </c>
      <c r="J39" s="55"/>
      <c r="K39" s="80"/>
      <c r="L39" s="76"/>
      <c r="M39" s="77" t="str">
        <f t="shared" si="15"/>
        <v>29</v>
      </c>
      <c r="N39" s="58">
        <f t="shared" si="11"/>
        <v>236.6558904109589</v>
      </c>
      <c r="O39" s="58">
        <f t="shared" si="12"/>
        <v>15.890410958904109</v>
      </c>
      <c r="P39" s="48">
        <f t="shared" si="13"/>
        <v>252.54630136986302</v>
      </c>
      <c r="Q39" s="11"/>
      <c r="R39" s="5"/>
      <c r="S39" s="5"/>
      <c r="T39" s="5"/>
    </row>
    <row r="40" spans="1:20" ht="15.75" x14ac:dyDescent="0.25">
      <c r="A40" s="49">
        <f t="shared" si="14"/>
        <v>26</v>
      </c>
      <c r="B40" s="50">
        <v>9901433999</v>
      </c>
      <c r="C40" s="50" t="s">
        <v>78</v>
      </c>
      <c r="D40" s="78" t="s">
        <v>67</v>
      </c>
      <c r="E40" s="59" t="s">
        <v>75</v>
      </c>
      <c r="F40" s="52" t="s">
        <v>79</v>
      </c>
      <c r="G40" s="79">
        <v>71.400000000000006</v>
      </c>
      <c r="H40" s="38">
        <f t="shared" si="9"/>
        <v>31</v>
      </c>
      <c r="I40" s="54">
        <v>836.6</v>
      </c>
      <c r="J40" s="55">
        <f t="shared" si="8"/>
        <v>2213.4</v>
      </c>
      <c r="K40" s="80">
        <v>250</v>
      </c>
      <c r="L40" s="76">
        <f t="shared" si="10"/>
        <v>3050</v>
      </c>
      <c r="M40" s="77" t="str">
        <f t="shared" si="15"/>
        <v>29</v>
      </c>
      <c r="N40" s="58">
        <f t="shared" si="11"/>
        <v>236.6558904109589</v>
      </c>
      <c r="O40" s="58">
        <f t="shared" si="12"/>
        <v>15.890410958904109</v>
      </c>
      <c r="P40" s="48">
        <f t="shared" si="13"/>
        <v>252.54630136986302</v>
      </c>
      <c r="Q40" s="11"/>
      <c r="R40" s="5"/>
      <c r="S40" s="5"/>
      <c r="T40" s="5"/>
    </row>
    <row r="41" spans="1:20" ht="15.75" x14ac:dyDescent="0.25">
      <c r="A41" s="49">
        <f t="shared" si="14"/>
        <v>27</v>
      </c>
      <c r="B41" s="50">
        <v>9901106084</v>
      </c>
      <c r="C41" s="50" t="s">
        <v>80</v>
      </c>
      <c r="D41" s="78" t="s">
        <v>67</v>
      </c>
      <c r="E41" s="59" t="s">
        <v>77</v>
      </c>
      <c r="F41" s="52" t="s">
        <v>81</v>
      </c>
      <c r="G41" s="79">
        <v>71.400000000000006</v>
      </c>
      <c r="H41" s="38">
        <f t="shared" si="9"/>
        <v>31</v>
      </c>
      <c r="I41" s="54">
        <v>836.6</v>
      </c>
      <c r="J41" s="55">
        <f t="shared" si="8"/>
        <v>2213.4</v>
      </c>
      <c r="K41" s="80">
        <v>250</v>
      </c>
      <c r="L41" s="76">
        <f t="shared" si="10"/>
        <v>3050</v>
      </c>
      <c r="M41" s="77" t="str">
        <f t="shared" si="15"/>
        <v>29</v>
      </c>
      <c r="N41" s="58">
        <f t="shared" si="11"/>
        <v>236.6558904109589</v>
      </c>
      <c r="O41" s="58">
        <f t="shared" si="12"/>
        <v>15.890410958904109</v>
      </c>
      <c r="P41" s="48">
        <f t="shared" si="13"/>
        <v>252.54630136986302</v>
      </c>
      <c r="Q41" s="11"/>
      <c r="R41" s="5"/>
      <c r="S41" s="5"/>
      <c r="T41" s="5"/>
    </row>
    <row r="42" spans="1:20" ht="15.75" x14ac:dyDescent="0.25">
      <c r="A42" s="49">
        <f t="shared" si="14"/>
        <v>28</v>
      </c>
      <c r="B42" s="50">
        <v>9901347851</v>
      </c>
      <c r="C42" s="50" t="s">
        <v>82</v>
      </c>
      <c r="D42" s="78" t="s">
        <v>67</v>
      </c>
      <c r="E42" s="59" t="s">
        <v>77</v>
      </c>
      <c r="F42" s="60" t="s">
        <v>83</v>
      </c>
      <c r="G42" s="79">
        <v>71.400000000000006</v>
      </c>
      <c r="H42" s="38">
        <f t="shared" si="9"/>
        <v>31</v>
      </c>
      <c r="I42" s="54">
        <v>836.6</v>
      </c>
      <c r="J42" s="55">
        <f t="shared" si="8"/>
        <v>2213.4</v>
      </c>
      <c r="K42" s="80">
        <v>250</v>
      </c>
      <c r="L42" s="76">
        <f t="shared" si="10"/>
        <v>3050</v>
      </c>
      <c r="M42" s="77" t="str">
        <f t="shared" si="15"/>
        <v>29</v>
      </c>
      <c r="N42" s="58">
        <f t="shared" si="11"/>
        <v>236.6558904109589</v>
      </c>
      <c r="O42" s="58">
        <f t="shared" si="12"/>
        <v>15.890410958904109</v>
      </c>
      <c r="P42" s="48">
        <f t="shared" si="13"/>
        <v>252.54630136986302</v>
      </c>
      <c r="Q42" s="11"/>
      <c r="R42" s="5"/>
      <c r="S42" s="5"/>
      <c r="T42" s="5"/>
    </row>
    <row r="43" spans="1:20" ht="15.75" x14ac:dyDescent="0.25">
      <c r="A43" s="49">
        <f t="shared" si="14"/>
        <v>29</v>
      </c>
      <c r="B43" s="50">
        <v>9901434001</v>
      </c>
      <c r="C43" s="50" t="s">
        <v>84</v>
      </c>
      <c r="D43" s="78" t="s">
        <v>67</v>
      </c>
      <c r="E43" s="59" t="s">
        <v>75</v>
      </c>
      <c r="F43" s="52" t="s">
        <v>85</v>
      </c>
      <c r="G43" s="79">
        <v>71.400000000000006</v>
      </c>
      <c r="H43" s="38">
        <f t="shared" si="9"/>
        <v>31</v>
      </c>
      <c r="I43" s="54">
        <v>836.6</v>
      </c>
      <c r="J43" s="55">
        <f t="shared" si="8"/>
        <v>2213.4</v>
      </c>
      <c r="K43" s="80">
        <v>250</v>
      </c>
      <c r="L43" s="76">
        <f t="shared" si="10"/>
        <v>3050</v>
      </c>
      <c r="M43" s="77" t="str">
        <f t="shared" si="15"/>
        <v>29</v>
      </c>
      <c r="N43" s="58">
        <f>G42*30*M42/365+I42*M42/365</f>
        <v>236.6558904109589</v>
      </c>
      <c r="O43" s="58">
        <f t="shared" si="12"/>
        <v>15.890410958904109</v>
      </c>
      <c r="P43" s="48">
        <f>(N44+O43)</f>
        <v>252.54630136986302</v>
      </c>
      <c r="Q43" s="11"/>
      <c r="R43" s="5"/>
      <c r="S43" s="5"/>
      <c r="T43" s="5"/>
    </row>
    <row r="44" spans="1:20" ht="15.75" x14ac:dyDescent="0.25">
      <c r="A44" s="49">
        <f t="shared" si="14"/>
        <v>30</v>
      </c>
      <c r="B44" s="81">
        <v>9901434002</v>
      </c>
      <c r="C44" s="49" t="s">
        <v>234</v>
      </c>
      <c r="D44" s="78" t="s">
        <v>67</v>
      </c>
      <c r="E44" s="59" t="s">
        <v>75</v>
      </c>
      <c r="F44" s="52" t="s">
        <v>233</v>
      </c>
      <c r="G44" s="79">
        <v>71.400000000000006</v>
      </c>
      <c r="H44" s="38">
        <f t="shared" ref="H44" si="16">($O$7)</f>
        <v>15.890410958904109</v>
      </c>
      <c r="I44" s="54">
        <v>836.6</v>
      </c>
      <c r="J44" s="55"/>
      <c r="K44" s="80"/>
      <c r="L44" s="76"/>
      <c r="M44" s="77" t="str">
        <f t="shared" si="15"/>
        <v>29</v>
      </c>
      <c r="N44" s="58">
        <f>G43*30*M43/365+I43*M43/365</f>
        <v>236.6558904109589</v>
      </c>
      <c r="O44" s="58">
        <f t="shared" si="12"/>
        <v>15.890410958904109</v>
      </c>
      <c r="P44" s="48">
        <f t="shared" ref="P44:P45" si="17">(N45+O44)</f>
        <v>252.54630136986302</v>
      </c>
      <c r="Q44" s="11"/>
      <c r="R44" s="5"/>
      <c r="S44" s="5"/>
      <c r="T44" s="5"/>
    </row>
    <row r="45" spans="1:20" ht="15.75" x14ac:dyDescent="0.25">
      <c r="A45" s="49">
        <f t="shared" si="14"/>
        <v>31</v>
      </c>
      <c r="B45" s="50">
        <v>9901433972</v>
      </c>
      <c r="C45" s="50" t="s">
        <v>86</v>
      </c>
      <c r="D45" s="78" t="s">
        <v>67</v>
      </c>
      <c r="E45" s="59" t="s">
        <v>75</v>
      </c>
      <c r="F45" s="52" t="s">
        <v>87</v>
      </c>
      <c r="G45" s="79">
        <v>71.400000000000006</v>
      </c>
      <c r="H45" s="38">
        <f t="shared" si="9"/>
        <v>31</v>
      </c>
      <c r="I45" s="54">
        <v>836.6</v>
      </c>
      <c r="J45" s="55">
        <f t="shared" si="8"/>
        <v>2213.4</v>
      </c>
      <c r="K45" s="80">
        <v>250</v>
      </c>
      <c r="L45" s="76">
        <f t="shared" si="10"/>
        <v>3050</v>
      </c>
      <c r="M45" s="77" t="str">
        <f t="shared" si="15"/>
        <v>29</v>
      </c>
      <c r="N45" s="58">
        <f t="shared" si="11"/>
        <v>236.6558904109589</v>
      </c>
      <c r="O45" s="58">
        <f t="shared" si="12"/>
        <v>15.890410958904109</v>
      </c>
      <c r="P45" s="48">
        <f t="shared" si="17"/>
        <v>252.54630136986302</v>
      </c>
      <c r="Q45" s="11"/>
      <c r="R45" s="5"/>
      <c r="S45" s="5"/>
      <c r="T45" s="5"/>
    </row>
    <row r="46" spans="1:20" ht="15.75" x14ac:dyDescent="0.25">
      <c r="A46" s="49">
        <f t="shared" si="14"/>
        <v>32</v>
      </c>
      <c r="B46" s="50">
        <v>9901355144</v>
      </c>
      <c r="C46" s="50" t="s">
        <v>88</v>
      </c>
      <c r="D46" s="78" t="s">
        <v>67</v>
      </c>
      <c r="E46" s="59" t="s">
        <v>75</v>
      </c>
      <c r="F46" s="60" t="s">
        <v>89</v>
      </c>
      <c r="G46" s="79">
        <v>71.400000000000006</v>
      </c>
      <c r="H46" s="38">
        <f t="shared" si="9"/>
        <v>31</v>
      </c>
      <c r="I46" s="54">
        <v>836.6</v>
      </c>
      <c r="J46" s="55">
        <f t="shared" si="8"/>
        <v>2213.4</v>
      </c>
      <c r="K46" s="80">
        <v>250</v>
      </c>
      <c r="L46" s="76">
        <f t="shared" si="10"/>
        <v>3050</v>
      </c>
      <c r="M46" s="77" t="str">
        <f t="shared" si="15"/>
        <v>29</v>
      </c>
      <c r="N46" s="58">
        <f t="shared" si="11"/>
        <v>236.6558904109589</v>
      </c>
      <c r="O46" s="58">
        <f t="shared" si="12"/>
        <v>15.890410958904109</v>
      </c>
      <c r="P46" s="48">
        <f t="shared" si="13"/>
        <v>252.54630136986302</v>
      </c>
      <c r="Q46" s="11"/>
      <c r="R46" s="5"/>
      <c r="S46" s="5"/>
      <c r="T46" s="5"/>
    </row>
    <row r="47" spans="1:20" ht="15.75" x14ac:dyDescent="0.25">
      <c r="A47" s="49">
        <f t="shared" si="14"/>
        <v>33</v>
      </c>
      <c r="B47" s="50">
        <v>9901451122</v>
      </c>
      <c r="C47" s="50" t="s">
        <v>90</v>
      </c>
      <c r="D47" s="78" t="s">
        <v>67</v>
      </c>
      <c r="E47" s="59" t="s">
        <v>75</v>
      </c>
      <c r="F47" s="52" t="s">
        <v>91</v>
      </c>
      <c r="G47" s="79">
        <v>71.400000000000006</v>
      </c>
      <c r="H47" s="38">
        <f t="shared" si="9"/>
        <v>31</v>
      </c>
      <c r="I47" s="54">
        <v>836.6</v>
      </c>
      <c r="J47" s="55">
        <f t="shared" si="8"/>
        <v>2213.4</v>
      </c>
      <c r="K47" s="80">
        <v>250</v>
      </c>
      <c r="L47" s="76">
        <f t="shared" si="10"/>
        <v>3050</v>
      </c>
      <c r="M47" s="77" t="str">
        <f t="shared" si="15"/>
        <v>29</v>
      </c>
      <c r="N47" s="58">
        <f t="shared" si="11"/>
        <v>236.6558904109589</v>
      </c>
      <c r="O47" s="58">
        <f t="shared" si="12"/>
        <v>15.890410958904109</v>
      </c>
      <c r="P47" s="48">
        <f t="shared" si="13"/>
        <v>252.54630136986302</v>
      </c>
      <c r="Q47" s="11"/>
      <c r="R47" s="5"/>
      <c r="S47" s="5"/>
      <c r="T47" s="5"/>
    </row>
    <row r="48" spans="1:20" ht="15.75" x14ac:dyDescent="0.25">
      <c r="A48" s="49">
        <f t="shared" si="14"/>
        <v>34</v>
      </c>
      <c r="B48" s="50">
        <v>9901110190</v>
      </c>
      <c r="C48" s="50" t="s">
        <v>92</v>
      </c>
      <c r="D48" s="78" t="s">
        <v>67</v>
      </c>
      <c r="E48" s="52" t="s">
        <v>75</v>
      </c>
      <c r="F48" s="60" t="s">
        <v>93</v>
      </c>
      <c r="G48" s="79">
        <v>71.400000000000006</v>
      </c>
      <c r="H48" s="38">
        <f t="shared" si="9"/>
        <v>31</v>
      </c>
      <c r="I48" s="54">
        <v>836.6</v>
      </c>
      <c r="J48" s="55">
        <f t="shared" si="8"/>
        <v>2213.4</v>
      </c>
      <c r="K48" s="80">
        <v>250</v>
      </c>
      <c r="L48" s="76">
        <f t="shared" si="10"/>
        <v>3050</v>
      </c>
      <c r="M48" s="77" t="str">
        <f t="shared" si="15"/>
        <v>29</v>
      </c>
      <c r="N48" s="58">
        <f t="shared" si="11"/>
        <v>236.6558904109589</v>
      </c>
      <c r="O48" s="58">
        <f t="shared" si="12"/>
        <v>15.890410958904109</v>
      </c>
      <c r="P48" s="48">
        <f t="shared" si="13"/>
        <v>252.54630136986302</v>
      </c>
      <c r="Q48" s="11"/>
      <c r="R48" s="5"/>
      <c r="S48" s="5"/>
      <c r="T48" s="5"/>
    </row>
    <row r="49" spans="1:20" ht="15.75" x14ac:dyDescent="0.25">
      <c r="A49" s="49">
        <f t="shared" si="14"/>
        <v>35</v>
      </c>
      <c r="B49" s="50">
        <v>9901001016</v>
      </c>
      <c r="C49" s="50" t="s">
        <v>94</v>
      </c>
      <c r="D49" s="78" t="s">
        <v>67</v>
      </c>
      <c r="E49" s="52" t="s">
        <v>75</v>
      </c>
      <c r="F49" s="60" t="s">
        <v>95</v>
      </c>
      <c r="G49" s="79">
        <v>71.400000000000006</v>
      </c>
      <c r="H49" s="38">
        <f t="shared" si="9"/>
        <v>31</v>
      </c>
      <c r="I49" s="54">
        <v>836.6</v>
      </c>
      <c r="J49" s="55">
        <f t="shared" si="8"/>
        <v>2213.4</v>
      </c>
      <c r="K49" s="80">
        <v>250</v>
      </c>
      <c r="L49" s="76">
        <f t="shared" si="10"/>
        <v>3050</v>
      </c>
      <c r="M49" s="77" t="str">
        <f t="shared" si="15"/>
        <v>29</v>
      </c>
      <c r="N49" s="58">
        <f t="shared" si="11"/>
        <v>236.6558904109589</v>
      </c>
      <c r="O49" s="58">
        <f t="shared" si="12"/>
        <v>15.890410958904109</v>
      </c>
      <c r="P49" s="48">
        <f t="shared" si="13"/>
        <v>252.54630136986302</v>
      </c>
      <c r="Q49" s="11"/>
      <c r="R49" s="5"/>
      <c r="S49" s="5"/>
      <c r="T49" s="5"/>
    </row>
    <row r="50" spans="1:20" ht="15.75" x14ac:dyDescent="0.25">
      <c r="A50" s="49">
        <f t="shared" si="14"/>
        <v>36</v>
      </c>
      <c r="B50" s="50">
        <v>9901000969</v>
      </c>
      <c r="C50" s="50" t="s">
        <v>96</v>
      </c>
      <c r="D50" s="78" t="s">
        <v>67</v>
      </c>
      <c r="E50" s="52" t="s">
        <v>75</v>
      </c>
      <c r="F50" s="60" t="s">
        <v>97</v>
      </c>
      <c r="G50" s="79">
        <v>71.400000000000006</v>
      </c>
      <c r="H50" s="38">
        <f t="shared" si="9"/>
        <v>31</v>
      </c>
      <c r="I50" s="54">
        <v>836.6</v>
      </c>
      <c r="J50" s="55">
        <f t="shared" si="8"/>
        <v>2213.4</v>
      </c>
      <c r="K50" s="80">
        <v>250</v>
      </c>
      <c r="L50" s="76">
        <f t="shared" si="10"/>
        <v>3050</v>
      </c>
      <c r="M50" s="77" t="str">
        <f t="shared" si="15"/>
        <v>29</v>
      </c>
      <c r="N50" s="58">
        <f t="shared" si="11"/>
        <v>236.6558904109589</v>
      </c>
      <c r="O50" s="58">
        <f t="shared" si="12"/>
        <v>15.890410958904109</v>
      </c>
      <c r="P50" s="48">
        <f t="shared" si="13"/>
        <v>252.54630136986302</v>
      </c>
      <c r="Q50" s="11"/>
      <c r="R50" s="5"/>
      <c r="S50" s="5"/>
      <c r="T50" s="5"/>
    </row>
    <row r="51" spans="1:20" ht="15.75" x14ac:dyDescent="0.25">
      <c r="A51" s="49">
        <f t="shared" si="14"/>
        <v>37</v>
      </c>
      <c r="B51" s="50">
        <v>9901197067</v>
      </c>
      <c r="C51" s="50" t="s">
        <v>98</v>
      </c>
      <c r="D51" s="78" t="s">
        <v>67</v>
      </c>
      <c r="E51" s="52" t="s">
        <v>75</v>
      </c>
      <c r="F51" s="60" t="s">
        <v>99</v>
      </c>
      <c r="G51" s="79">
        <v>71.400000000000006</v>
      </c>
      <c r="H51" s="38">
        <f t="shared" si="9"/>
        <v>31</v>
      </c>
      <c r="I51" s="54">
        <v>836.6</v>
      </c>
      <c r="J51" s="55">
        <f t="shared" si="8"/>
        <v>2213.4</v>
      </c>
      <c r="K51" s="80">
        <v>250</v>
      </c>
      <c r="L51" s="76">
        <f t="shared" si="10"/>
        <v>3050</v>
      </c>
      <c r="M51" s="77" t="str">
        <f t="shared" si="15"/>
        <v>29</v>
      </c>
      <c r="N51" s="58">
        <f t="shared" si="11"/>
        <v>236.6558904109589</v>
      </c>
      <c r="O51" s="58">
        <f t="shared" si="12"/>
        <v>15.890410958904109</v>
      </c>
      <c r="P51" s="48">
        <f t="shared" si="13"/>
        <v>252.54630136986302</v>
      </c>
      <c r="Q51" s="11"/>
      <c r="R51" s="5"/>
      <c r="S51" s="5"/>
      <c r="T51" s="5"/>
    </row>
    <row r="52" spans="1:20" ht="15.75" x14ac:dyDescent="0.25">
      <c r="A52" s="49">
        <f t="shared" si="14"/>
        <v>38</v>
      </c>
      <c r="B52" s="50">
        <v>9901001044</v>
      </c>
      <c r="C52" s="50" t="s">
        <v>100</v>
      </c>
      <c r="D52" s="78" t="s">
        <v>67</v>
      </c>
      <c r="E52" s="52" t="s">
        <v>75</v>
      </c>
      <c r="F52" s="60" t="s">
        <v>101</v>
      </c>
      <c r="G52" s="79">
        <v>71.400000000000006</v>
      </c>
      <c r="H52" s="38">
        <f t="shared" si="9"/>
        <v>31</v>
      </c>
      <c r="I52" s="54">
        <v>836.6</v>
      </c>
      <c r="J52" s="55">
        <f t="shared" si="8"/>
        <v>2213.4</v>
      </c>
      <c r="K52" s="80">
        <v>250</v>
      </c>
      <c r="L52" s="76">
        <f t="shared" si="10"/>
        <v>3050</v>
      </c>
      <c r="M52" s="77" t="str">
        <f t="shared" si="15"/>
        <v>29</v>
      </c>
      <c r="N52" s="58">
        <f t="shared" si="11"/>
        <v>236.6558904109589</v>
      </c>
      <c r="O52" s="58">
        <f t="shared" si="12"/>
        <v>15.890410958904109</v>
      </c>
      <c r="P52" s="48">
        <f t="shared" si="13"/>
        <v>252.54630136986302</v>
      </c>
      <c r="Q52" s="11"/>
      <c r="R52" s="5"/>
      <c r="S52" s="5"/>
      <c r="T52" s="5"/>
    </row>
    <row r="53" spans="1:20" ht="15.75" x14ac:dyDescent="0.25">
      <c r="A53" s="49">
        <f t="shared" si="14"/>
        <v>39</v>
      </c>
      <c r="B53" s="50">
        <v>9901533112</v>
      </c>
      <c r="C53" s="50" t="s">
        <v>102</v>
      </c>
      <c r="D53" s="78" t="s">
        <v>67</v>
      </c>
      <c r="E53" s="52" t="s">
        <v>75</v>
      </c>
      <c r="F53" s="82" t="s">
        <v>103</v>
      </c>
      <c r="G53" s="79">
        <v>71.400000000000006</v>
      </c>
      <c r="H53" s="38">
        <f t="shared" si="9"/>
        <v>31</v>
      </c>
      <c r="I53" s="54">
        <v>836.6</v>
      </c>
      <c r="J53" s="55">
        <f t="shared" si="8"/>
        <v>2213.4</v>
      </c>
      <c r="K53" s="80">
        <v>250</v>
      </c>
      <c r="L53" s="76">
        <f t="shared" si="10"/>
        <v>3050</v>
      </c>
      <c r="M53" s="77" t="str">
        <f t="shared" si="15"/>
        <v>29</v>
      </c>
      <c r="N53" s="58">
        <f t="shared" si="11"/>
        <v>236.6558904109589</v>
      </c>
      <c r="O53" s="58">
        <f t="shared" si="12"/>
        <v>15.890410958904109</v>
      </c>
      <c r="P53" s="48">
        <f t="shared" si="13"/>
        <v>252.54630136986302</v>
      </c>
      <c r="Q53" s="11"/>
      <c r="R53" s="5"/>
      <c r="S53" s="5"/>
      <c r="T53" s="5"/>
    </row>
    <row r="54" spans="1:20" ht="15.75" x14ac:dyDescent="0.25">
      <c r="A54" s="49">
        <f t="shared" si="14"/>
        <v>40</v>
      </c>
      <c r="B54" s="50">
        <v>9901377158</v>
      </c>
      <c r="C54" s="50" t="s">
        <v>104</v>
      </c>
      <c r="D54" s="78" t="s">
        <v>67</v>
      </c>
      <c r="E54" s="52" t="s">
        <v>75</v>
      </c>
      <c r="F54" s="60" t="s">
        <v>105</v>
      </c>
      <c r="G54" s="79">
        <v>71.400000000000006</v>
      </c>
      <c r="H54" s="38">
        <f t="shared" si="9"/>
        <v>31</v>
      </c>
      <c r="I54" s="54">
        <v>836.6</v>
      </c>
      <c r="J54" s="55">
        <f t="shared" si="8"/>
        <v>2213.4</v>
      </c>
      <c r="K54" s="80">
        <v>250</v>
      </c>
      <c r="L54" s="76">
        <f t="shared" si="10"/>
        <v>3050</v>
      </c>
      <c r="M54" s="77" t="str">
        <f t="shared" si="15"/>
        <v>29</v>
      </c>
      <c r="N54" s="58">
        <f t="shared" si="11"/>
        <v>236.6558904109589</v>
      </c>
      <c r="O54" s="58">
        <f t="shared" si="12"/>
        <v>15.890410958904109</v>
      </c>
      <c r="P54" s="48">
        <f t="shared" si="13"/>
        <v>252.54630136986302</v>
      </c>
      <c r="Q54" s="11"/>
      <c r="R54" s="5"/>
      <c r="S54" s="5"/>
      <c r="T54" s="5"/>
    </row>
    <row r="55" spans="1:20" ht="15.75" x14ac:dyDescent="0.25">
      <c r="A55" s="49">
        <f t="shared" si="14"/>
        <v>41</v>
      </c>
      <c r="B55" s="50">
        <v>9901381938</v>
      </c>
      <c r="C55" s="50" t="s">
        <v>106</v>
      </c>
      <c r="D55" s="78" t="s">
        <v>67</v>
      </c>
      <c r="E55" s="52" t="s">
        <v>75</v>
      </c>
      <c r="F55" s="60" t="s">
        <v>107</v>
      </c>
      <c r="G55" s="79">
        <v>71.400000000000006</v>
      </c>
      <c r="H55" s="38">
        <f t="shared" si="9"/>
        <v>31</v>
      </c>
      <c r="I55" s="54">
        <v>836.6</v>
      </c>
      <c r="J55" s="55">
        <f t="shared" si="8"/>
        <v>2213.4</v>
      </c>
      <c r="K55" s="80">
        <v>250</v>
      </c>
      <c r="L55" s="76">
        <f t="shared" si="10"/>
        <v>3050</v>
      </c>
      <c r="M55" s="77" t="str">
        <f t="shared" si="15"/>
        <v>29</v>
      </c>
      <c r="N55" s="58">
        <f t="shared" si="11"/>
        <v>236.6558904109589</v>
      </c>
      <c r="O55" s="58">
        <f t="shared" si="12"/>
        <v>15.890410958904109</v>
      </c>
      <c r="P55" s="48">
        <f t="shared" si="13"/>
        <v>252.54630136986302</v>
      </c>
      <c r="Q55" s="11"/>
      <c r="R55" s="5"/>
      <c r="S55" s="5"/>
      <c r="T55" s="5"/>
    </row>
    <row r="56" spans="1:20" ht="15.75" x14ac:dyDescent="0.25">
      <c r="A56" s="49">
        <f t="shared" si="14"/>
        <v>42</v>
      </c>
      <c r="B56" s="50">
        <v>990099359</v>
      </c>
      <c r="C56" s="50" t="s">
        <v>108</v>
      </c>
      <c r="D56" s="78" t="s">
        <v>67</v>
      </c>
      <c r="E56" s="52" t="s">
        <v>75</v>
      </c>
      <c r="F56" s="60" t="s">
        <v>109</v>
      </c>
      <c r="G56" s="79">
        <v>71.400000000000006</v>
      </c>
      <c r="H56" s="38">
        <f t="shared" si="9"/>
        <v>31</v>
      </c>
      <c r="I56" s="54">
        <v>836.6</v>
      </c>
      <c r="J56" s="55">
        <f t="shared" si="8"/>
        <v>2213.4</v>
      </c>
      <c r="K56" s="80">
        <v>250</v>
      </c>
      <c r="L56" s="76">
        <f t="shared" si="10"/>
        <v>3050</v>
      </c>
      <c r="M56" s="77" t="str">
        <f t="shared" si="15"/>
        <v>29</v>
      </c>
      <c r="N56" s="58">
        <f t="shared" si="11"/>
        <v>236.6558904109589</v>
      </c>
      <c r="O56" s="58">
        <f t="shared" si="12"/>
        <v>15.890410958904109</v>
      </c>
      <c r="P56" s="48">
        <f t="shared" si="13"/>
        <v>252.54630136986302</v>
      </c>
      <c r="Q56" s="11"/>
      <c r="R56" s="5"/>
      <c r="S56" s="5"/>
      <c r="T56" s="5"/>
    </row>
    <row r="57" spans="1:20" ht="16.5" customHeight="1" x14ac:dyDescent="0.25">
      <c r="A57" s="49">
        <f t="shared" si="14"/>
        <v>43</v>
      </c>
      <c r="B57" s="50">
        <v>9901355143</v>
      </c>
      <c r="C57" s="50" t="s">
        <v>110</v>
      </c>
      <c r="D57" s="78" t="s">
        <v>67</v>
      </c>
      <c r="E57" s="59" t="s">
        <v>75</v>
      </c>
      <c r="F57" s="60" t="s">
        <v>111</v>
      </c>
      <c r="G57" s="79">
        <v>71.400000000000006</v>
      </c>
      <c r="H57" s="38">
        <f t="shared" si="9"/>
        <v>31</v>
      </c>
      <c r="I57" s="54">
        <v>836.6</v>
      </c>
      <c r="J57" s="55">
        <f t="shared" si="8"/>
        <v>2213.4</v>
      </c>
      <c r="K57" s="80">
        <v>250</v>
      </c>
      <c r="L57" s="76">
        <f t="shared" si="10"/>
        <v>3050</v>
      </c>
      <c r="M57" s="77" t="str">
        <f t="shared" si="15"/>
        <v>29</v>
      </c>
      <c r="N57" s="58">
        <f t="shared" si="11"/>
        <v>236.6558904109589</v>
      </c>
      <c r="O57" s="58">
        <f t="shared" si="12"/>
        <v>15.890410958904109</v>
      </c>
      <c r="P57" s="48">
        <f t="shared" si="13"/>
        <v>252.54630136986302</v>
      </c>
      <c r="Q57" s="11"/>
      <c r="R57" s="5"/>
      <c r="S57" s="5"/>
      <c r="T57" s="5"/>
    </row>
    <row r="58" spans="1:20" ht="16.5" thickBot="1" x14ac:dyDescent="0.3">
      <c r="A58" s="49">
        <f t="shared" si="14"/>
        <v>44</v>
      </c>
      <c r="B58" s="50">
        <v>9901390586</v>
      </c>
      <c r="C58" s="50" t="s">
        <v>112</v>
      </c>
      <c r="D58" s="78" t="s">
        <v>67</v>
      </c>
      <c r="E58" s="59" t="s">
        <v>75</v>
      </c>
      <c r="F58" s="52" t="s">
        <v>113</v>
      </c>
      <c r="G58" s="79">
        <v>71.400000000000006</v>
      </c>
      <c r="H58" s="38">
        <f t="shared" si="9"/>
        <v>31</v>
      </c>
      <c r="I58" s="54">
        <v>836.6</v>
      </c>
      <c r="J58" s="55">
        <f t="shared" si="8"/>
        <v>2213.4</v>
      </c>
      <c r="K58" s="80">
        <v>250</v>
      </c>
      <c r="L58" s="76">
        <f t="shared" si="10"/>
        <v>3050</v>
      </c>
      <c r="M58" s="77" t="str">
        <f t="shared" ref="M58:M63" si="18">($M$7)</f>
        <v>29</v>
      </c>
      <c r="N58" s="58">
        <f t="shared" si="11"/>
        <v>236.6558904109589</v>
      </c>
      <c r="O58" s="58">
        <f t="shared" si="12"/>
        <v>15.890410958904109</v>
      </c>
      <c r="P58" s="48">
        <f t="shared" si="13"/>
        <v>252.54630136986302</v>
      </c>
      <c r="Q58" s="11"/>
      <c r="R58" s="5"/>
      <c r="S58" s="5"/>
      <c r="T58" s="5"/>
    </row>
    <row r="59" spans="1:20" ht="17.25" customHeight="1" x14ac:dyDescent="0.25">
      <c r="A59" s="14" t="s">
        <v>2</v>
      </c>
      <c r="B59" s="14" t="s">
        <v>3</v>
      </c>
      <c r="C59" s="14" t="s">
        <v>4</v>
      </c>
      <c r="D59" s="14" t="s">
        <v>5</v>
      </c>
      <c r="E59" s="14" t="s">
        <v>64</v>
      </c>
      <c r="F59" s="14" t="s">
        <v>6</v>
      </c>
      <c r="G59" s="15" t="s">
        <v>7</v>
      </c>
      <c r="H59" s="16" t="s">
        <v>8</v>
      </c>
      <c r="I59" s="16" t="s">
        <v>9</v>
      </c>
      <c r="J59" s="17" t="s">
        <v>10</v>
      </c>
      <c r="K59" s="16" t="s">
        <v>65</v>
      </c>
      <c r="L59" s="18" t="s">
        <v>11</v>
      </c>
      <c r="M59" s="19" t="s">
        <v>229</v>
      </c>
      <c r="N59" s="16" t="s">
        <v>224</v>
      </c>
      <c r="O59" s="20" t="s">
        <v>225</v>
      </c>
      <c r="P59" s="14" t="s">
        <v>12</v>
      </c>
      <c r="Q59" s="11"/>
      <c r="R59" s="5"/>
      <c r="S59" s="5"/>
      <c r="T59" s="5"/>
    </row>
    <row r="60" spans="1:20" ht="16.5" thickBot="1" x14ac:dyDescent="0.3">
      <c r="A60" s="21"/>
      <c r="B60" s="21"/>
      <c r="C60" s="21"/>
      <c r="D60" s="21"/>
      <c r="E60" s="21"/>
      <c r="F60" s="21"/>
      <c r="G60" s="22"/>
      <c r="H60" s="23"/>
      <c r="I60" s="24"/>
      <c r="J60" s="25"/>
      <c r="K60" s="26"/>
      <c r="L60" s="27"/>
      <c r="M60" s="28"/>
      <c r="N60" s="23"/>
      <c r="O60" s="29"/>
      <c r="P60" s="21"/>
      <c r="Q60" s="11"/>
      <c r="R60" s="5"/>
      <c r="S60" s="5"/>
      <c r="T60" s="5"/>
    </row>
    <row r="61" spans="1:20" ht="48" thickBot="1" x14ac:dyDescent="0.3">
      <c r="A61" s="30"/>
      <c r="B61" s="30"/>
      <c r="C61" s="30"/>
      <c r="D61" s="30"/>
      <c r="E61" s="30"/>
      <c r="F61" s="30"/>
      <c r="G61" s="31"/>
      <c r="H61" s="24"/>
      <c r="I61" s="32" t="s">
        <v>13</v>
      </c>
      <c r="J61" s="33" t="s">
        <v>14</v>
      </c>
      <c r="K61" s="34" t="s">
        <v>15</v>
      </c>
      <c r="L61" s="35"/>
      <c r="M61" s="36"/>
      <c r="N61" s="24"/>
      <c r="O61" s="37"/>
      <c r="P61" s="30"/>
      <c r="Q61" s="11"/>
      <c r="R61" s="5"/>
      <c r="S61" s="5"/>
      <c r="T61" s="5"/>
    </row>
    <row r="62" spans="1:20" ht="15.75" x14ac:dyDescent="0.25">
      <c r="A62" s="49">
        <f>(A58)+1</f>
        <v>45</v>
      </c>
      <c r="B62" s="50">
        <v>9901053470</v>
      </c>
      <c r="C62" s="50" t="s">
        <v>114</v>
      </c>
      <c r="D62" s="78" t="s">
        <v>67</v>
      </c>
      <c r="E62" s="59" t="s">
        <v>75</v>
      </c>
      <c r="F62" s="60" t="s">
        <v>115</v>
      </c>
      <c r="G62" s="79">
        <v>71.400000000000006</v>
      </c>
      <c r="H62" s="38">
        <f t="shared" si="9"/>
        <v>31</v>
      </c>
      <c r="I62" s="54">
        <v>836.6</v>
      </c>
      <c r="J62" s="55">
        <f t="shared" si="8"/>
        <v>2213.4</v>
      </c>
      <c r="K62" s="80">
        <v>250</v>
      </c>
      <c r="L62" s="76">
        <f t="shared" si="10"/>
        <v>3050</v>
      </c>
      <c r="M62" s="77" t="str">
        <f t="shared" si="18"/>
        <v>29</v>
      </c>
      <c r="N62" s="58">
        <f t="shared" si="11"/>
        <v>236.6558904109589</v>
      </c>
      <c r="O62" s="58">
        <f t="shared" si="12"/>
        <v>15.890410958904109</v>
      </c>
      <c r="P62" s="48">
        <f t="shared" si="13"/>
        <v>252.54630136986302</v>
      </c>
      <c r="Q62" s="11"/>
      <c r="R62" s="5"/>
      <c r="S62" s="5"/>
      <c r="T62" s="5"/>
    </row>
    <row r="63" spans="1:20" ht="15.75" x14ac:dyDescent="0.25">
      <c r="A63" s="49">
        <f t="shared" ref="A63:A89" si="19">(A62)+1</f>
        <v>46</v>
      </c>
      <c r="B63" s="50">
        <v>9901489141</v>
      </c>
      <c r="C63" s="50" t="s">
        <v>116</v>
      </c>
      <c r="D63" s="78" t="s">
        <v>67</v>
      </c>
      <c r="E63" s="59" t="s">
        <v>77</v>
      </c>
      <c r="F63" s="60" t="s">
        <v>117</v>
      </c>
      <c r="G63" s="79">
        <v>71.400000000000006</v>
      </c>
      <c r="H63" s="38">
        <f t="shared" si="9"/>
        <v>31</v>
      </c>
      <c r="I63" s="54">
        <v>836.6</v>
      </c>
      <c r="J63" s="55">
        <f t="shared" si="8"/>
        <v>2213.4</v>
      </c>
      <c r="K63" s="80">
        <v>250</v>
      </c>
      <c r="L63" s="76">
        <f t="shared" si="10"/>
        <v>3050</v>
      </c>
      <c r="M63" s="77" t="str">
        <f t="shared" si="18"/>
        <v>29</v>
      </c>
      <c r="N63" s="58">
        <f t="shared" si="11"/>
        <v>236.6558904109589</v>
      </c>
      <c r="O63" s="58">
        <f t="shared" si="12"/>
        <v>15.890410958904109</v>
      </c>
      <c r="P63" s="48">
        <f t="shared" si="13"/>
        <v>252.54630136986302</v>
      </c>
      <c r="Q63" s="11"/>
      <c r="R63" s="5"/>
      <c r="S63" s="5"/>
      <c r="T63" s="5"/>
    </row>
    <row r="64" spans="1:20" s="2" customFormat="1" ht="15.75" x14ac:dyDescent="0.25">
      <c r="A64" s="49">
        <f t="shared" si="19"/>
        <v>47</v>
      </c>
      <c r="B64" s="50">
        <v>9901300745</v>
      </c>
      <c r="C64" s="50" t="s">
        <v>118</v>
      </c>
      <c r="D64" s="78" t="s">
        <v>67</v>
      </c>
      <c r="E64" s="59" t="s">
        <v>29</v>
      </c>
      <c r="F64" s="52" t="s">
        <v>119</v>
      </c>
      <c r="G64" s="83">
        <v>71.400000000000006</v>
      </c>
      <c r="H64" s="49">
        <f>($H$7)</f>
        <v>31</v>
      </c>
      <c r="I64" s="54">
        <v>836.6</v>
      </c>
      <c r="J64" s="55">
        <f t="shared" si="8"/>
        <v>2213.4</v>
      </c>
      <c r="K64" s="80">
        <v>250</v>
      </c>
      <c r="L64" s="84">
        <f>I64+J64</f>
        <v>3050</v>
      </c>
      <c r="M64" s="77" t="str">
        <f>($M$7)</f>
        <v>29</v>
      </c>
      <c r="N64" s="58">
        <f>G64*30*M64/365+I64*M64/365</f>
        <v>236.6558904109589</v>
      </c>
      <c r="O64" s="58">
        <f>200*M64/365</f>
        <v>15.890410958904109</v>
      </c>
      <c r="P64" s="48">
        <f>(N64+O64)</f>
        <v>252.54630136986302</v>
      </c>
      <c r="Q64" s="85"/>
      <c r="R64" s="6"/>
      <c r="S64" s="6"/>
      <c r="T64" s="6"/>
    </row>
    <row r="65" spans="1:20" ht="18" customHeight="1" x14ac:dyDescent="0.25">
      <c r="A65" s="49">
        <f t="shared" si="19"/>
        <v>48</v>
      </c>
      <c r="B65" s="50">
        <v>990099265</v>
      </c>
      <c r="C65" s="50" t="s">
        <v>120</v>
      </c>
      <c r="D65" s="78" t="s">
        <v>121</v>
      </c>
      <c r="E65" s="52" t="s">
        <v>29</v>
      </c>
      <c r="F65" s="52" t="s">
        <v>122</v>
      </c>
      <c r="G65" s="53">
        <v>71.400000000000006</v>
      </c>
      <c r="H65" s="49">
        <f t="shared" ref="H65:H89" si="20">($H$7)</f>
        <v>31</v>
      </c>
      <c r="I65" s="54">
        <v>836.6</v>
      </c>
      <c r="J65" s="55">
        <f t="shared" si="8"/>
        <v>2213.4</v>
      </c>
      <c r="K65" s="80">
        <v>250</v>
      </c>
      <c r="L65" s="84">
        <f t="shared" ref="L65:L89" si="21">I65+J65</f>
        <v>3050</v>
      </c>
      <c r="M65" s="77" t="str">
        <f t="shared" ref="M65:M89" si="22">($M$7)</f>
        <v>29</v>
      </c>
      <c r="N65" s="58">
        <f t="shared" ref="N65:N89" si="23">G65*30*M65/365+I65*M65/365</f>
        <v>236.6558904109589</v>
      </c>
      <c r="O65" s="58">
        <f t="shared" ref="O65:O89" si="24">200*M65/365</f>
        <v>15.890410958904109</v>
      </c>
      <c r="P65" s="48">
        <f t="shared" ref="P65:P89" si="25">(N65+O65)</f>
        <v>252.54630136986302</v>
      </c>
      <c r="Q65" s="11"/>
      <c r="R65" s="5"/>
      <c r="S65" s="5"/>
      <c r="T65" s="5"/>
    </row>
    <row r="66" spans="1:20" ht="15.75" x14ac:dyDescent="0.25">
      <c r="A66" s="49">
        <f t="shared" si="19"/>
        <v>49</v>
      </c>
      <c r="B66" s="50">
        <v>9901402381</v>
      </c>
      <c r="C66" s="50" t="s">
        <v>123</v>
      </c>
      <c r="D66" s="78" t="s">
        <v>67</v>
      </c>
      <c r="E66" s="52" t="s">
        <v>29</v>
      </c>
      <c r="F66" s="60" t="s">
        <v>124</v>
      </c>
      <c r="G66" s="53">
        <v>71.400000000000006</v>
      </c>
      <c r="H66" s="49">
        <f t="shared" si="20"/>
        <v>31</v>
      </c>
      <c r="I66" s="54">
        <v>836.6</v>
      </c>
      <c r="J66" s="55">
        <f t="shared" si="8"/>
        <v>2213.4</v>
      </c>
      <c r="K66" s="80">
        <v>250</v>
      </c>
      <c r="L66" s="84">
        <f t="shared" si="21"/>
        <v>3050</v>
      </c>
      <c r="M66" s="77" t="str">
        <f t="shared" si="22"/>
        <v>29</v>
      </c>
      <c r="N66" s="58">
        <f t="shared" si="23"/>
        <v>236.6558904109589</v>
      </c>
      <c r="O66" s="58">
        <f t="shared" si="24"/>
        <v>15.890410958904109</v>
      </c>
      <c r="P66" s="48">
        <f t="shared" si="25"/>
        <v>252.54630136986302</v>
      </c>
      <c r="Q66" s="11"/>
      <c r="R66" s="5"/>
      <c r="S66" s="5"/>
      <c r="T66" s="5"/>
    </row>
    <row r="67" spans="1:20" ht="15.75" x14ac:dyDescent="0.25">
      <c r="A67" s="49">
        <f t="shared" si="19"/>
        <v>50</v>
      </c>
      <c r="B67" s="50">
        <v>9901434023</v>
      </c>
      <c r="C67" s="49" t="s">
        <v>240</v>
      </c>
      <c r="D67" s="78" t="s">
        <v>67</v>
      </c>
      <c r="E67" s="52" t="s">
        <v>29</v>
      </c>
      <c r="F67" s="60" t="s">
        <v>239</v>
      </c>
      <c r="G67" s="53">
        <v>71.400000000000006</v>
      </c>
      <c r="H67" s="49">
        <f t="shared" si="20"/>
        <v>31</v>
      </c>
      <c r="I67" s="54">
        <v>836.6</v>
      </c>
      <c r="J67" s="55">
        <f t="shared" ref="J67" si="26">+G67*H67</f>
        <v>2213.4</v>
      </c>
      <c r="K67" s="80">
        <v>250</v>
      </c>
      <c r="L67" s="84">
        <f t="shared" ref="L67" si="27">I67+J67</f>
        <v>3050</v>
      </c>
      <c r="M67" s="77" t="str">
        <f t="shared" si="22"/>
        <v>29</v>
      </c>
      <c r="N67" s="58">
        <f t="shared" ref="N67" si="28">G67*30*M67/365+I67*M67/365</f>
        <v>236.6558904109589</v>
      </c>
      <c r="O67" s="58">
        <f t="shared" ref="O67" si="29">200*M67/365</f>
        <v>15.890410958904109</v>
      </c>
      <c r="P67" s="48">
        <f t="shared" ref="P67" si="30">(N67+O67)</f>
        <v>252.54630136986302</v>
      </c>
      <c r="Q67" s="11"/>
      <c r="R67" s="5"/>
      <c r="S67" s="5"/>
      <c r="T67" s="5"/>
    </row>
    <row r="68" spans="1:20" ht="18" customHeight="1" x14ac:dyDescent="0.25">
      <c r="A68" s="49">
        <f t="shared" si="19"/>
        <v>51</v>
      </c>
      <c r="B68" s="50">
        <v>9901405736</v>
      </c>
      <c r="C68" s="50" t="s">
        <v>125</v>
      </c>
      <c r="D68" s="78" t="s">
        <v>67</v>
      </c>
      <c r="E68" s="86" t="s">
        <v>29</v>
      </c>
      <c r="F68" s="52" t="s">
        <v>126</v>
      </c>
      <c r="G68" s="53">
        <v>71.400000000000006</v>
      </c>
      <c r="H68" s="49">
        <f t="shared" si="20"/>
        <v>31</v>
      </c>
      <c r="I68" s="54">
        <v>836.6</v>
      </c>
      <c r="J68" s="55">
        <f t="shared" si="8"/>
        <v>2213.4</v>
      </c>
      <c r="K68" s="80">
        <v>250</v>
      </c>
      <c r="L68" s="84">
        <f t="shared" si="21"/>
        <v>3050</v>
      </c>
      <c r="M68" s="77" t="str">
        <f t="shared" si="22"/>
        <v>29</v>
      </c>
      <c r="N68" s="58">
        <f t="shared" si="23"/>
        <v>236.6558904109589</v>
      </c>
      <c r="O68" s="58">
        <f t="shared" si="24"/>
        <v>15.890410958904109</v>
      </c>
      <c r="P68" s="48">
        <f t="shared" si="25"/>
        <v>252.54630136986302</v>
      </c>
      <c r="Q68" s="11"/>
      <c r="R68" s="5"/>
      <c r="S68" s="5"/>
      <c r="T68" s="5"/>
    </row>
    <row r="69" spans="1:20" ht="15.75" x14ac:dyDescent="0.25">
      <c r="A69" s="49">
        <f t="shared" si="19"/>
        <v>52</v>
      </c>
      <c r="B69" s="50">
        <v>9901451096</v>
      </c>
      <c r="C69" s="50" t="s">
        <v>127</v>
      </c>
      <c r="D69" s="78" t="s">
        <v>67</v>
      </c>
      <c r="E69" s="52" t="s">
        <v>29</v>
      </c>
      <c r="F69" s="87" t="s">
        <v>128</v>
      </c>
      <c r="G69" s="53">
        <v>71.400000000000006</v>
      </c>
      <c r="H69" s="49">
        <f t="shared" si="20"/>
        <v>31</v>
      </c>
      <c r="I69" s="54">
        <v>836.6</v>
      </c>
      <c r="J69" s="55">
        <f t="shared" si="8"/>
        <v>2213.4</v>
      </c>
      <c r="K69" s="80">
        <v>250</v>
      </c>
      <c r="L69" s="84">
        <f t="shared" si="21"/>
        <v>3050</v>
      </c>
      <c r="M69" s="77" t="str">
        <f t="shared" si="22"/>
        <v>29</v>
      </c>
      <c r="N69" s="58">
        <f t="shared" si="23"/>
        <v>236.6558904109589</v>
      </c>
      <c r="O69" s="58">
        <f t="shared" si="24"/>
        <v>15.890410958904109</v>
      </c>
      <c r="P69" s="48">
        <f t="shared" si="25"/>
        <v>252.54630136986302</v>
      </c>
      <c r="Q69" s="11"/>
      <c r="R69" s="5"/>
      <c r="S69" s="5"/>
      <c r="T69" s="5"/>
    </row>
    <row r="70" spans="1:20" ht="15.75" x14ac:dyDescent="0.25">
      <c r="A70" s="49">
        <f t="shared" si="19"/>
        <v>53</v>
      </c>
      <c r="B70" s="50">
        <v>9901433974</v>
      </c>
      <c r="C70" s="50" t="s">
        <v>129</v>
      </c>
      <c r="D70" s="78" t="s">
        <v>67</v>
      </c>
      <c r="E70" s="52" t="s">
        <v>29</v>
      </c>
      <c r="F70" s="52" t="s">
        <v>130</v>
      </c>
      <c r="G70" s="53">
        <v>71.400000000000006</v>
      </c>
      <c r="H70" s="49">
        <f t="shared" si="20"/>
        <v>31</v>
      </c>
      <c r="I70" s="54">
        <v>836.6</v>
      </c>
      <c r="J70" s="55">
        <f t="shared" si="8"/>
        <v>2213.4</v>
      </c>
      <c r="K70" s="80">
        <v>250</v>
      </c>
      <c r="L70" s="84">
        <f t="shared" si="21"/>
        <v>3050</v>
      </c>
      <c r="M70" s="77" t="str">
        <f t="shared" si="22"/>
        <v>29</v>
      </c>
      <c r="N70" s="58">
        <f t="shared" si="23"/>
        <v>236.6558904109589</v>
      </c>
      <c r="O70" s="58">
        <f t="shared" si="24"/>
        <v>15.890410958904109</v>
      </c>
      <c r="P70" s="48">
        <f t="shared" si="25"/>
        <v>252.54630136986302</v>
      </c>
      <c r="Q70" s="11"/>
      <c r="R70" s="5"/>
      <c r="S70" s="5"/>
      <c r="T70" s="5"/>
    </row>
    <row r="71" spans="1:20" ht="15.75" x14ac:dyDescent="0.25">
      <c r="A71" s="49">
        <f t="shared" si="19"/>
        <v>54</v>
      </c>
      <c r="B71" s="50">
        <v>9901434026</v>
      </c>
      <c r="C71" s="49" t="s">
        <v>237</v>
      </c>
      <c r="D71" s="78" t="s">
        <v>67</v>
      </c>
      <c r="E71" s="52" t="s">
        <v>29</v>
      </c>
      <c r="F71" s="52" t="s">
        <v>235</v>
      </c>
      <c r="G71" s="53">
        <v>71.400000000000006</v>
      </c>
      <c r="H71" s="49"/>
      <c r="I71" s="54">
        <v>836.6</v>
      </c>
      <c r="J71" s="55"/>
      <c r="K71" s="80"/>
      <c r="L71" s="84"/>
      <c r="M71" s="77" t="str">
        <f t="shared" si="22"/>
        <v>29</v>
      </c>
      <c r="N71" s="58">
        <f t="shared" si="23"/>
        <v>236.6558904109589</v>
      </c>
      <c r="O71" s="58">
        <f t="shared" si="24"/>
        <v>15.890410958904109</v>
      </c>
      <c r="P71" s="48">
        <f t="shared" si="25"/>
        <v>252.54630136986302</v>
      </c>
      <c r="Q71" s="11"/>
      <c r="R71" s="5"/>
      <c r="S71" s="5"/>
      <c r="T71" s="5"/>
    </row>
    <row r="72" spans="1:20" ht="15.75" x14ac:dyDescent="0.25">
      <c r="A72" s="49">
        <f t="shared" si="19"/>
        <v>55</v>
      </c>
      <c r="B72" s="50">
        <v>9901434027</v>
      </c>
      <c r="C72" s="49" t="s">
        <v>238</v>
      </c>
      <c r="D72" s="78" t="s">
        <v>67</v>
      </c>
      <c r="E72" s="52" t="s">
        <v>29</v>
      </c>
      <c r="F72" s="52" t="s">
        <v>236</v>
      </c>
      <c r="G72" s="53">
        <v>71.400000000000006</v>
      </c>
      <c r="H72" s="49"/>
      <c r="I72" s="54">
        <v>836.6</v>
      </c>
      <c r="J72" s="55"/>
      <c r="K72" s="80"/>
      <c r="L72" s="84"/>
      <c r="M72" s="77" t="s">
        <v>245</v>
      </c>
      <c r="N72" s="58">
        <f t="shared" si="23"/>
        <v>228.49534246575342</v>
      </c>
      <c r="O72" s="58">
        <f t="shared" si="24"/>
        <v>15.342465753424657</v>
      </c>
      <c r="P72" s="48">
        <f t="shared" si="25"/>
        <v>243.83780821917807</v>
      </c>
      <c r="Q72" s="11"/>
      <c r="R72" s="5"/>
      <c r="S72" s="5"/>
      <c r="T72" s="5"/>
    </row>
    <row r="73" spans="1:20" ht="15.75" x14ac:dyDescent="0.25">
      <c r="A73" s="49">
        <f t="shared" si="19"/>
        <v>56</v>
      </c>
      <c r="B73" s="50">
        <v>9901434028</v>
      </c>
      <c r="C73" s="50" t="s">
        <v>131</v>
      </c>
      <c r="D73" s="78" t="s">
        <v>67</v>
      </c>
      <c r="E73" s="52" t="s">
        <v>29</v>
      </c>
      <c r="F73" s="52" t="s">
        <v>132</v>
      </c>
      <c r="G73" s="53">
        <v>71.400000000000006</v>
      </c>
      <c r="H73" s="49">
        <f t="shared" si="20"/>
        <v>31</v>
      </c>
      <c r="I73" s="54">
        <v>836.6</v>
      </c>
      <c r="J73" s="55">
        <f t="shared" si="8"/>
        <v>2213.4</v>
      </c>
      <c r="K73" s="80">
        <v>250</v>
      </c>
      <c r="L73" s="84">
        <f t="shared" si="21"/>
        <v>3050</v>
      </c>
      <c r="M73" s="77" t="str">
        <f t="shared" si="22"/>
        <v>29</v>
      </c>
      <c r="N73" s="58">
        <f t="shared" si="23"/>
        <v>236.6558904109589</v>
      </c>
      <c r="O73" s="58">
        <f t="shared" si="24"/>
        <v>15.890410958904109</v>
      </c>
      <c r="P73" s="48">
        <f t="shared" si="25"/>
        <v>252.54630136986302</v>
      </c>
      <c r="Q73" s="11"/>
      <c r="R73" s="5"/>
      <c r="S73" s="5"/>
      <c r="T73" s="5"/>
    </row>
    <row r="74" spans="1:20" ht="15.75" x14ac:dyDescent="0.25">
      <c r="A74" s="49">
        <f t="shared" si="19"/>
        <v>57</v>
      </c>
      <c r="B74" s="50">
        <v>9901434030</v>
      </c>
      <c r="C74" s="50" t="s">
        <v>133</v>
      </c>
      <c r="D74" s="78" t="s">
        <v>67</v>
      </c>
      <c r="E74" s="52" t="s">
        <v>29</v>
      </c>
      <c r="F74" s="52" t="s">
        <v>134</v>
      </c>
      <c r="G74" s="53">
        <v>71.400000000000006</v>
      </c>
      <c r="H74" s="49">
        <f t="shared" si="20"/>
        <v>31</v>
      </c>
      <c r="I74" s="54">
        <v>836.6</v>
      </c>
      <c r="J74" s="55">
        <f t="shared" si="8"/>
        <v>2213.4</v>
      </c>
      <c r="K74" s="80">
        <v>250</v>
      </c>
      <c r="L74" s="84">
        <f t="shared" si="21"/>
        <v>3050</v>
      </c>
      <c r="M74" s="77" t="str">
        <f t="shared" si="22"/>
        <v>29</v>
      </c>
      <c r="N74" s="58">
        <f t="shared" si="23"/>
        <v>236.6558904109589</v>
      </c>
      <c r="O74" s="58">
        <f t="shared" si="24"/>
        <v>15.890410958904109</v>
      </c>
      <c r="P74" s="48">
        <f t="shared" si="25"/>
        <v>252.54630136986302</v>
      </c>
      <c r="Q74" s="11"/>
      <c r="R74" s="5"/>
      <c r="S74" s="5"/>
      <c r="T74" s="5"/>
    </row>
    <row r="75" spans="1:20" ht="15.75" x14ac:dyDescent="0.25">
      <c r="A75" s="49">
        <f t="shared" si="19"/>
        <v>58</v>
      </c>
      <c r="B75" s="50">
        <v>9901000915</v>
      </c>
      <c r="C75" s="50" t="s">
        <v>135</v>
      </c>
      <c r="D75" s="78" t="s">
        <v>67</v>
      </c>
      <c r="E75" s="52" t="s">
        <v>29</v>
      </c>
      <c r="F75" s="52" t="s">
        <v>136</v>
      </c>
      <c r="G75" s="53">
        <v>71.400000000000006</v>
      </c>
      <c r="H75" s="49">
        <f t="shared" si="20"/>
        <v>31</v>
      </c>
      <c r="I75" s="54">
        <v>836.6</v>
      </c>
      <c r="J75" s="55">
        <f t="shared" si="8"/>
        <v>2213.4</v>
      </c>
      <c r="K75" s="80">
        <v>250</v>
      </c>
      <c r="L75" s="84">
        <f t="shared" si="21"/>
        <v>3050</v>
      </c>
      <c r="M75" s="77" t="str">
        <f t="shared" si="22"/>
        <v>29</v>
      </c>
      <c r="N75" s="58">
        <f t="shared" si="23"/>
        <v>236.6558904109589</v>
      </c>
      <c r="O75" s="58">
        <f t="shared" si="24"/>
        <v>15.890410958904109</v>
      </c>
      <c r="P75" s="48">
        <f t="shared" si="25"/>
        <v>252.54630136986302</v>
      </c>
      <c r="Q75" s="11"/>
      <c r="R75" s="5"/>
      <c r="S75" s="5"/>
      <c r="T75" s="5"/>
    </row>
    <row r="76" spans="1:20" ht="15.75" x14ac:dyDescent="0.25">
      <c r="A76" s="49">
        <f t="shared" si="19"/>
        <v>59</v>
      </c>
      <c r="B76" s="50">
        <v>9901434029</v>
      </c>
      <c r="C76" s="49" t="s">
        <v>244</v>
      </c>
      <c r="D76" s="78" t="s">
        <v>67</v>
      </c>
      <c r="E76" s="52" t="s">
        <v>29</v>
      </c>
      <c r="F76" s="52" t="s">
        <v>243</v>
      </c>
      <c r="G76" s="53">
        <v>71.400000000000006</v>
      </c>
      <c r="H76" s="49">
        <f t="shared" si="20"/>
        <v>31</v>
      </c>
      <c r="I76" s="54">
        <v>836.6</v>
      </c>
      <c r="J76" s="55">
        <f t="shared" ref="J76" si="31">+G76*H76</f>
        <v>2213.4</v>
      </c>
      <c r="K76" s="80">
        <v>250</v>
      </c>
      <c r="L76" s="84">
        <f t="shared" ref="L76" si="32">I76+J76</f>
        <v>3050</v>
      </c>
      <c r="M76" s="77" t="str">
        <f t="shared" si="22"/>
        <v>29</v>
      </c>
      <c r="N76" s="58">
        <f t="shared" ref="N76" si="33">G76*30*M76/365+I76*M76/365</f>
        <v>236.6558904109589</v>
      </c>
      <c r="O76" s="58">
        <f t="shared" ref="O76" si="34">200*M76/365</f>
        <v>15.890410958904109</v>
      </c>
      <c r="P76" s="48">
        <f t="shared" ref="P76" si="35">(N76+O76)</f>
        <v>252.54630136986302</v>
      </c>
      <c r="Q76" s="11"/>
      <c r="R76" s="5"/>
      <c r="S76" s="5"/>
      <c r="T76" s="5"/>
    </row>
    <row r="77" spans="1:20" ht="15.75" x14ac:dyDescent="0.25">
      <c r="A77" s="49">
        <f t="shared" si="19"/>
        <v>60</v>
      </c>
      <c r="B77" s="50">
        <v>9901434032</v>
      </c>
      <c r="C77" s="50" t="s">
        <v>135</v>
      </c>
      <c r="D77" s="78" t="s">
        <v>67</v>
      </c>
      <c r="E77" s="52" t="s">
        <v>29</v>
      </c>
      <c r="F77" s="52" t="s">
        <v>137</v>
      </c>
      <c r="G77" s="53">
        <v>71.400000000000006</v>
      </c>
      <c r="H77" s="49">
        <f t="shared" si="20"/>
        <v>31</v>
      </c>
      <c r="I77" s="54">
        <v>836.6</v>
      </c>
      <c r="J77" s="55">
        <f t="shared" si="8"/>
        <v>2213.4</v>
      </c>
      <c r="K77" s="80">
        <v>250</v>
      </c>
      <c r="L77" s="84">
        <f t="shared" si="21"/>
        <v>3050</v>
      </c>
      <c r="M77" s="77" t="str">
        <f t="shared" si="22"/>
        <v>29</v>
      </c>
      <c r="N77" s="58">
        <f t="shared" si="23"/>
        <v>236.6558904109589</v>
      </c>
      <c r="O77" s="58">
        <f t="shared" si="24"/>
        <v>15.890410958904109</v>
      </c>
      <c r="P77" s="48">
        <f t="shared" si="25"/>
        <v>252.54630136986302</v>
      </c>
      <c r="Q77" s="11"/>
      <c r="R77" s="5"/>
      <c r="S77" s="5"/>
      <c r="T77" s="5"/>
    </row>
    <row r="78" spans="1:20" ht="15.75" x14ac:dyDescent="0.25">
      <c r="A78" s="49">
        <f t="shared" si="19"/>
        <v>61</v>
      </c>
      <c r="B78" s="50">
        <v>9901433976</v>
      </c>
      <c r="C78" s="50" t="s">
        <v>138</v>
      </c>
      <c r="D78" s="78" t="s">
        <v>67</v>
      </c>
      <c r="E78" s="52" t="s">
        <v>29</v>
      </c>
      <c r="F78" s="52" t="s">
        <v>139</v>
      </c>
      <c r="G78" s="53">
        <v>71.400000000000006</v>
      </c>
      <c r="H78" s="49">
        <f t="shared" si="20"/>
        <v>31</v>
      </c>
      <c r="I78" s="54">
        <v>836.6</v>
      </c>
      <c r="J78" s="55">
        <f t="shared" si="8"/>
        <v>2213.4</v>
      </c>
      <c r="K78" s="80">
        <v>250</v>
      </c>
      <c r="L78" s="84">
        <f t="shared" si="21"/>
        <v>3050</v>
      </c>
      <c r="M78" s="77" t="str">
        <f t="shared" si="22"/>
        <v>29</v>
      </c>
      <c r="N78" s="58">
        <f t="shared" si="23"/>
        <v>236.6558904109589</v>
      </c>
      <c r="O78" s="58">
        <f t="shared" si="24"/>
        <v>15.890410958904109</v>
      </c>
      <c r="P78" s="48">
        <f t="shared" si="25"/>
        <v>252.54630136986302</v>
      </c>
      <c r="Q78" s="11"/>
      <c r="R78" s="5"/>
      <c r="S78" s="5"/>
      <c r="T78" s="5"/>
    </row>
    <row r="79" spans="1:20" ht="15.75" x14ac:dyDescent="0.25">
      <c r="A79" s="49">
        <f t="shared" si="19"/>
        <v>62</v>
      </c>
      <c r="B79" s="50">
        <v>9901494342</v>
      </c>
      <c r="C79" s="50" t="s">
        <v>140</v>
      </c>
      <c r="D79" s="78" t="s">
        <v>67</v>
      </c>
      <c r="E79" s="52" t="s">
        <v>29</v>
      </c>
      <c r="F79" s="52" t="s">
        <v>141</v>
      </c>
      <c r="G79" s="53">
        <v>71.400000000000006</v>
      </c>
      <c r="H79" s="49">
        <f t="shared" si="20"/>
        <v>31</v>
      </c>
      <c r="I79" s="54">
        <v>836.6</v>
      </c>
      <c r="J79" s="55">
        <f t="shared" si="8"/>
        <v>2213.4</v>
      </c>
      <c r="K79" s="80">
        <v>250</v>
      </c>
      <c r="L79" s="84">
        <f t="shared" si="21"/>
        <v>3050</v>
      </c>
      <c r="M79" s="77" t="str">
        <f t="shared" si="22"/>
        <v>29</v>
      </c>
      <c r="N79" s="58">
        <f t="shared" si="23"/>
        <v>236.6558904109589</v>
      </c>
      <c r="O79" s="58">
        <f t="shared" si="24"/>
        <v>15.890410958904109</v>
      </c>
      <c r="P79" s="48">
        <f t="shared" si="25"/>
        <v>252.54630136986302</v>
      </c>
      <c r="Q79" s="11"/>
      <c r="R79" s="5"/>
      <c r="S79" s="5"/>
      <c r="T79" s="5"/>
    </row>
    <row r="80" spans="1:20" ht="15.75" x14ac:dyDescent="0.25">
      <c r="A80" s="49">
        <f t="shared" si="19"/>
        <v>63</v>
      </c>
      <c r="B80" s="50">
        <v>990099297</v>
      </c>
      <c r="C80" s="50" t="s">
        <v>142</v>
      </c>
      <c r="D80" s="78" t="s">
        <v>67</v>
      </c>
      <c r="E80" s="52" t="s">
        <v>29</v>
      </c>
      <c r="F80" s="52" t="s">
        <v>143</v>
      </c>
      <c r="G80" s="53">
        <v>71.400000000000006</v>
      </c>
      <c r="H80" s="49">
        <f>($H$7)</f>
        <v>31</v>
      </c>
      <c r="I80" s="54">
        <v>836.6</v>
      </c>
      <c r="J80" s="55">
        <f t="shared" si="8"/>
        <v>2213.4</v>
      </c>
      <c r="K80" s="80">
        <v>250</v>
      </c>
      <c r="L80" s="84">
        <f t="shared" si="21"/>
        <v>3050</v>
      </c>
      <c r="M80" s="77" t="str">
        <f t="shared" si="22"/>
        <v>29</v>
      </c>
      <c r="N80" s="58">
        <f t="shared" si="23"/>
        <v>236.6558904109589</v>
      </c>
      <c r="O80" s="58">
        <f t="shared" si="24"/>
        <v>15.890410958904109</v>
      </c>
      <c r="P80" s="48">
        <f t="shared" si="25"/>
        <v>252.54630136986302</v>
      </c>
      <c r="Q80" s="11"/>
      <c r="R80" s="5"/>
      <c r="S80" s="5"/>
      <c r="T80" s="5"/>
    </row>
    <row r="81" spans="1:20" ht="15.75" x14ac:dyDescent="0.25">
      <c r="A81" s="49">
        <f t="shared" si="19"/>
        <v>64</v>
      </c>
      <c r="B81" s="50">
        <v>990099258</v>
      </c>
      <c r="C81" s="50" t="s">
        <v>144</v>
      </c>
      <c r="D81" s="78" t="s">
        <v>67</v>
      </c>
      <c r="E81" s="59" t="s">
        <v>29</v>
      </c>
      <c r="F81" s="52" t="s">
        <v>145</v>
      </c>
      <c r="G81" s="53">
        <v>71.400000000000006</v>
      </c>
      <c r="H81" s="49">
        <f t="shared" si="20"/>
        <v>31</v>
      </c>
      <c r="I81" s="54">
        <v>836.6</v>
      </c>
      <c r="J81" s="55">
        <f t="shared" si="8"/>
        <v>2213.4</v>
      </c>
      <c r="K81" s="80">
        <v>250</v>
      </c>
      <c r="L81" s="84">
        <f t="shared" si="21"/>
        <v>3050</v>
      </c>
      <c r="M81" s="77" t="str">
        <f t="shared" si="22"/>
        <v>29</v>
      </c>
      <c r="N81" s="58">
        <f t="shared" si="23"/>
        <v>236.6558904109589</v>
      </c>
      <c r="O81" s="58">
        <f t="shared" si="24"/>
        <v>15.890410958904109</v>
      </c>
      <c r="P81" s="48">
        <f t="shared" si="25"/>
        <v>252.54630136986302</v>
      </c>
      <c r="Q81" s="11"/>
      <c r="R81" s="5"/>
      <c r="S81" s="5"/>
      <c r="T81" s="5"/>
    </row>
    <row r="82" spans="1:20" ht="15.75" x14ac:dyDescent="0.25">
      <c r="A82" s="49">
        <f t="shared" si="19"/>
        <v>65</v>
      </c>
      <c r="B82" s="50">
        <v>9901300744</v>
      </c>
      <c r="C82" s="50" t="s">
        <v>146</v>
      </c>
      <c r="D82" s="78" t="s">
        <v>67</v>
      </c>
      <c r="E82" s="59" t="s">
        <v>29</v>
      </c>
      <c r="F82" s="60" t="s">
        <v>147</v>
      </c>
      <c r="G82" s="53">
        <v>71.400000000000006</v>
      </c>
      <c r="H82" s="49">
        <f t="shared" si="20"/>
        <v>31</v>
      </c>
      <c r="I82" s="54">
        <v>836.6</v>
      </c>
      <c r="J82" s="55">
        <f t="shared" si="8"/>
        <v>2213.4</v>
      </c>
      <c r="K82" s="80">
        <v>250</v>
      </c>
      <c r="L82" s="84">
        <f t="shared" si="21"/>
        <v>3050</v>
      </c>
      <c r="M82" s="77" t="str">
        <f t="shared" si="22"/>
        <v>29</v>
      </c>
      <c r="N82" s="58">
        <f t="shared" si="23"/>
        <v>236.6558904109589</v>
      </c>
      <c r="O82" s="58">
        <f t="shared" si="24"/>
        <v>15.890410958904109</v>
      </c>
      <c r="P82" s="48">
        <f t="shared" si="25"/>
        <v>252.54630136986302</v>
      </c>
      <c r="Q82" s="11"/>
      <c r="R82" s="5"/>
      <c r="S82" s="5"/>
      <c r="T82" s="5"/>
    </row>
    <row r="83" spans="1:20" ht="15.75" x14ac:dyDescent="0.25">
      <c r="A83" s="49">
        <f t="shared" si="19"/>
        <v>66</v>
      </c>
      <c r="B83" s="50">
        <v>9901451099</v>
      </c>
      <c r="C83" s="50" t="s">
        <v>148</v>
      </c>
      <c r="D83" s="78" t="s">
        <v>67</v>
      </c>
      <c r="E83" s="59" t="s">
        <v>29</v>
      </c>
      <c r="F83" s="60" t="s">
        <v>149</v>
      </c>
      <c r="G83" s="53">
        <v>71.400000000000006</v>
      </c>
      <c r="H83" s="49">
        <f t="shared" si="20"/>
        <v>31</v>
      </c>
      <c r="I83" s="54">
        <v>836.6</v>
      </c>
      <c r="J83" s="55">
        <f t="shared" si="8"/>
        <v>2213.4</v>
      </c>
      <c r="K83" s="80">
        <v>250</v>
      </c>
      <c r="L83" s="84">
        <f t="shared" si="21"/>
        <v>3050</v>
      </c>
      <c r="M83" s="77" t="str">
        <f t="shared" si="22"/>
        <v>29</v>
      </c>
      <c r="N83" s="58">
        <f t="shared" si="23"/>
        <v>236.6558904109589</v>
      </c>
      <c r="O83" s="58">
        <f t="shared" si="24"/>
        <v>15.890410958904109</v>
      </c>
      <c r="P83" s="48">
        <f t="shared" si="25"/>
        <v>252.54630136986302</v>
      </c>
      <c r="Q83" s="11"/>
      <c r="R83" s="5"/>
      <c r="S83" s="5"/>
      <c r="T83" s="5"/>
    </row>
    <row r="84" spans="1:20" ht="15.75" x14ac:dyDescent="0.25">
      <c r="A84" s="49">
        <f t="shared" si="19"/>
        <v>67</v>
      </c>
      <c r="B84" s="50">
        <v>9901351203</v>
      </c>
      <c r="C84" s="50" t="s">
        <v>150</v>
      </c>
      <c r="D84" s="78" t="s">
        <v>67</v>
      </c>
      <c r="E84" s="59" t="s">
        <v>29</v>
      </c>
      <c r="F84" s="60" t="s">
        <v>151</v>
      </c>
      <c r="G84" s="79">
        <v>71.400000000000006</v>
      </c>
      <c r="H84" s="49">
        <f t="shared" si="20"/>
        <v>31</v>
      </c>
      <c r="I84" s="54">
        <v>836.6</v>
      </c>
      <c r="J84" s="55">
        <f t="shared" si="8"/>
        <v>2213.4</v>
      </c>
      <c r="K84" s="80">
        <v>250</v>
      </c>
      <c r="L84" s="84">
        <f t="shared" si="21"/>
        <v>3050</v>
      </c>
      <c r="M84" s="77" t="str">
        <f t="shared" si="22"/>
        <v>29</v>
      </c>
      <c r="N84" s="58">
        <f t="shared" si="23"/>
        <v>236.6558904109589</v>
      </c>
      <c r="O84" s="58">
        <f t="shared" si="24"/>
        <v>15.890410958904109</v>
      </c>
      <c r="P84" s="48">
        <f t="shared" si="25"/>
        <v>252.54630136986302</v>
      </c>
      <c r="Q84" s="11"/>
      <c r="R84" s="5"/>
      <c r="S84" s="5"/>
      <c r="T84" s="5"/>
    </row>
    <row r="85" spans="1:20" ht="15.75" x14ac:dyDescent="0.25">
      <c r="A85" s="49">
        <f t="shared" si="19"/>
        <v>68</v>
      </c>
      <c r="B85" s="50">
        <v>9901358807</v>
      </c>
      <c r="C85" s="50" t="s">
        <v>152</v>
      </c>
      <c r="D85" s="78" t="s">
        <v>67</v>
      </c>
      <c r="E85" s="59" t="s">
        <v>29</v>
      </c>
      <c r="F85" s="60" t="s">
        <v>153</v>
      </c>
      <c r="G85" s="79">
        <v>71.400000000000006</v>
      </c>
      <c r="H85" s="49">
        <f t="shared" si="20"/>
        <v>31</v>
      </c>
      <c r="I85" s="54">
        <v>836.6</v>
      </c>
      <c r="J85" s="55">
        <f t="shared" si="8"/>
        <v>2213.4</v>
      </c>
      <c r="K85" s="80">
        <v>250</v>
      </c>
      <c r="L85" s="84">
        <f t="shared" si="21"/>
        <v>3050</v>
      </c>
      <c r="M85" s="77" t="str">
        <f t="shared" si="22"/>
        <v>29</v>
      </c>
      <c r="N85" s="58">
        <f t="shared" si="23"/>
        <v>236.6558904109589</v>
      </c>
      <c r="O85" s="58">
        <f t="shared" si="24"/>
        <v>15.890410958904109</v>
      </c>
      <c r="P85" s="48">
        <f t="shared" si="25"/>
        <v>252.54630136986302</v>
      </c>
      <c r="Q85" s="11"/>
      <c r="R85" s="5"/>
      <c r="S85" s="5"/>
      <c r="T85" s="5"/>
    </row>
    <row r="86" spans="1:20" ht="15.75" x14ac:dyDescent="0.25">
      <c r="A86" s="49">
        <f t="shared" si="19"/>
        <v>69</v>
      </c>
      <c r="B86" s="50">
        <v>9901358823</v>
      </c>
      <c r="C86" s="50" t="s">
        <v>154</v>
      </c>
      <c r="D86" s="78" t="s">
        <v>67</v>
      </c>
      <c r="E86" s="59" t="s">
        <v>29</v>
      </c>
      <c r="F86" s="60" t="s">
        <v>155</v>
      </c>
      <c r="G86" s="79">
        <v>71.400000000000006</v>
      </c>
      <c r="H86" s="49">
        <f t="shared" si="20"/>
        <v>31</v>
      </c>
      <c r="I86" s="54">
        <v>836.6</v>
      </c>
      <c r="J86" s="55">
        <f t="shared" si="8"/>
        <v>2213.4</v>
      </c>
      <c r="K86" s="80">
        <v>250</v>
      </c>
      <c r="L86" s="84">
        <f t="shared" si="21"/>
        <v>3050</v>
      </c>
      <c r="M86" s="77" t="str">
        <f t="shared" si="22"/>
        <v>29</v>
      </c>
      <c r="N86" s="58">
        <f t="shared" si="23"/>
        <v>236.6558904109589</v>
      </c>
      <c r="O86" s="58">
        <f t="shared" si="24"/>
        <v>15.890410958904109</v>
      </c>
      <c r="P86" s="48">
        <f t="shared" si="25"/>
        <v>252.54630136986302</v>
      </c>
      <c r="Q86" s="11"/>
      <c r="R86" s="5"/>
      <c r="S86" s="5"/>
      <c r="T86" s="5"/>
    </row>
    <row r="87" spans="1:20" ht="15.75" x14ac:dyDescent="0.25">
      <c r="A87" s="49">
        <f t="shared" si="19"/>
        <v>70</v>
      </c>
      <c r="B87" s="50">
        <v>9901433975</v>
      </c>
      <c r="C87" s="50" t="s">
        <v>156</v>
      </c>
      <c r="D87" s="78" t="s">
        <v>121</v>
      </c>
      <c r="E87" s="59" t="s">
        <v>29</v>
      </c>
      <c r="F87" s="60" t="s">
        <v>157</v>
      </c>
      <c r="G87" s="79">
        <v>71.400000000000006</v>
      </c>
      <c r="H87" s="49">
        <f t="shared" si="20"/>
        <v>31</v>
      </c>
      <c r="I87" s="54">
        <v>836.6</v>
      </c>
      <c r="J87" s="55">
        <f t="shared" si="8"/>
        <v>2213.4</v>
      </c>
      <c r="K87" s="80">
        <v>250</v>
      </c>
      <c r="L87" s="84">
        <f t="shared" si="21"/>
        <v>3050</v>
      </c>
      <c r="M87" s="77" t="str">
        <f t="shared" si="22"/>
        <v>29</v>
      </c>
      <c r="N87" s="58">
        <f t="shared" si="23"/>
        <v>236.6558904109589</v>
      </c>
      <c r="O87" s="58">
        <f t="shared" si="24"/>
        <v>15.890410958904109</v>
      </c>
      <c r="P87" s="48">
        <f t="shared" si="25"/>
        <v>252.54630136986302</v>
      </c>
      <c r="Q87" s="11"/>
      <c r="R87" s="5"/>
      <c r="S87" s="5"/>
      <c r="T87" s="5"/>
    </row>
    <row r="88" spans="1:20" ht="15.75" x14ac:dyDescent="0.25">
      <c r="A88" s="49">
        <f t="shared" si="19"/>
        <v>71</v>
      </c>
      <c r="B88" s="82">
        <v>9901358808</v>
      </c>
      <c r="C88" s="88" t="s">
        <v>158</v>
      </c>
      <c r="D88" s="89" t="s">
        <v>67</v>
      </c>
      <c r="E88" s="90" t="s">
        <v>29</v>
      </c>
      <c r="F88" s="91" t="s">
        <v>159</v>
      </c>
      <c r="G88" s="92">
        <v>71.400000000000006</v>
      </c>
      <c r="H88" s="49">
        <f t="shared" si="20"/>
        <v>31</v>
      </c>
      <c r="I88" s="93">
        <v>836.6</v>
      </c>
      <c r="J88" s="94">
        <f t="shared" si="8"/>
        <v>2213.4</v>
      </c>
      <c r="K88" s="95">
        <v>250</v>
      </c>
      <c r="L88" s="84">
        <f t="shared" si="21"/>
        <v>3050</v>
      </c>
      <c r="M88" s="77" t="str">
        <f t="shared" si="22"/>
        <v>29</v>
      </c>
      <c r="N88" s="58">
        <f t="shared" si="23"/>
        <v>236.6558904109589</v>
      </c>
      <c r="O88" s="58">
        <f t="shared" si="24"/>
        <v>15.890410958904109</v>
      </c>
      <c r="P88" s="48">
        <f t="shared" si="25"/>
        <v>252.54630136986302</v>
      </c>
      <c r="Q88" s="11"/>
      <c r="R88" s="5"/>
      <c r="S88" s="5"/>
      <c r="T88" s="5"/>
    </row>
    <row r="89" spans="1:20" ht="15.75" x14ac:dyDescent="0.25">
      <c r="A89" s="49">
        <f t="shared" si="19"/>
        <v>72</v>
      </c>
      <c r="B89" s="50">
        <v>9901491727</v>
      </c>
      <c r="C89" s="50" t="s">
        <v>160</v>
      </c>
      <c r="D89" s="78" t="s">
        <v>67</v>
      </c>
      <c r="E89" s="59" t="s">
        <v>161</v>
      </c>
      <c r="F89" s="60" t="s">
        <v>162</v>
      </c>
      <c r="G89" s="79">
        <v>71.400000000000006</v>
      </c>
      <c r="H89" s="49">
        <f t="shared" si="20"/>
        <v>31</v>
      </c>
      <c r="I89" s="54">
        <v>836.6</v>
      </c>
      <c r="J89" s="55">
        <f t="shared" si="8"/>
        <v>2213.4</v>
      </c>
      <c r="K89" s="80">
        <v>250</v>
      </c>
      <c r="L89" s="84">
        <f t="shared" si="21"/>
        <v>3050</v>
      </c>
      <c r="M89" s="77" t="str">
        <f t="shared" si="22"/>
        <v>29</v>
      </c>
      <c r="N89" s="58">
        <f t="shared" si="23"/>
        <v>236.6558904109589</v>
      </c>
      <c r="O89" s="58">
        <f t="shared" si="24"/>
        <v>15.890410958904109</v>
      </c>
      <c r="P89" s="48">
        <f t="shared" si="25"/>
        <v>252.54630136986302</v>
      </c>
      <c r="Q89" s="11"/>
      <c r="R89" s="5"/>
      <c r="S89" s="5"/>
      <c r="T89" s="5"/>
    </row>
    <row r="90" spans="1:20" ht="16.5" thickBot="1" x14ac:dyDescent="0.3">
      <c r="A90" s="63" t="s">
        <v>62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5"/>
      <c r="N90" s="96">
        <f>SUM(N35:N89)</f>
        <v>12297.945753424654</v>
      </c>
      <c r="O90" s="96">
        <f>SUM(O35:O89)</f>
        <v>825.75342465753431</v>
      </c>
      <c r="P90" s="96">
        <f>SUM(P35:P89)+0.19</f>
        <v>13123.889178082183</v>
      </c>
      <c r="Q90" s="11"/>
      <c r="R90" s="5"/>
      <c r="S90" s="5"/>
      <c r="T90" s="5"/>
    </row>
    <row r="91" spans="1:20" ht="15.75" x14ac:dyDescent="0.25">
      <c r="A91" s="67"/>
      <c r="B91" s="67"/>
      <c r="C91" s="67"/>
      <c r="D91" s="67"/>
      <c r="E91" s="67"/>
      <c r="F91" s="67"/>
      <c r="G91" s="67"/>
      <c r="H91" s="67"/>
      <c r="I91" s="97"/>
      <c r="J91" s="97"/>
      <c r="K91" s="98"/>
      <c r="L91" s="99"/>
      <c r="M91" s="100"/>
      <c r="N91" s="99"/>
      <c r="O91" s="99"/>
      <c r="P91" s="98"/>
      <c r="Q91" s="11"/>
      <c r="R91" s="5"/>
      <c r="S91" s="5"/>
      <c r="T91" s="5"/>
    </row>
    <row r="92" spans="1:20" ht="15.75" x14ac:dyDescent="0.25">
      <c r="A92" s="67"/>
      <c r="B92" s="67"/>
      <c r="C92" s="67"/>
      <c r="D92" s="67"/>
      <c r="E92" s="67"/>
      <c r="F92" s="67"/>
      <c r="G92" s="67"/>
      <c r="H92" s="67"/>
      <c r="I92" s="97"/>
      <c r="J92" s="97"/>
      <c r="K92" s="98"/>
      <c r="L92" s="99"/>
      <c r="M92" s="100"/>
      <c r="N92" s="99"/>
      <c r="O92" s="99"/>
      <c r="P92" s="98"/>
      <c r="Q92" s="11"/>
      <c r="R92" s="5"/>
      <c r="S92" s="5"/>
      <c r="T92" s="5"/>
    </row>
    <row r="93" spans="1:20" ht="15.75" x14ac:dyDescent="0.25">
      <c r="A93" s="67"/>
      <c r="B93" s="67"/>
      <c r="C93" s="67"/>
      <c r="D93" s="67"/>
      <c r="E93" s="67"/>
      <c r="F93" s="67"/>
      <c r="G93" s="67"/>
      <c r="H93" s="67"/>
      <c r="I93" s="97"/>
      <c r="J93" s="97"/>
      <c r="K93" s="98"/>
      <c r="L93" s="99"/>
      <c r="M93" s="100"/>
      <c r="N93" s="99"/>
      <c r="O93" s="99"/>
      <c r="P93" s="98"/>
      <c r="Q93" s="11"/>
      <c r="R93" s="5"/>
      <c r="S93" s="5"/>
      <c r="T93" s="5"/>
    </row>
    <row r="94" spans="1:20" ht="15.75" x14ac:dyDescent="0.25">
      <c r="A94" s="67" t="s">
        <v>163</v>
      </c>
      <c r="B94" s="67"/>
      <c r="C94" s="67"/>
      <c r="D94" s="67"/>
      <c r="E94" s="67"/>
      <c r="F94" s="67"/>
      <c r="G94" s="67"/>
      <c r="H94" s="67"/>
      <c r="I94" s="67"/>
      <c r="J94" s="68"/>
      <c r="K94" s="101"/>
      <c r="L94" s="69"/>
      <c r="M94" s="70"/>
      <c r="N94" s="69"/>
      <c r="O94" s="69"/>
      <c r="P94" s="69"/>
      <c r="Q94" s="11"/>
      <c r="R94" s="5"/>
      <c r="S94" s="5"/>
      <c r="T94" s="5"/>
    </row>
    <row r="95" spans="1:20" ht="16.5" thickBot="1" x14ac:dyDescent="0.3">
      <c r="A95" s="71" t="s">
        <v>63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102"/>
      <c r="Q95" s="11"/>
      <c r="R95" s="5"/>
      <c r="S95" s="5"/>
      <c r="T95" s="5"/>
    </row>
    <row r="96" spans="1:20" ht="17.25" customHeight="1" x14ac:dyDescent="0.25">
      <c r="A96" s="14" t="s">
        <v>2</v>
      </c>
      <c r="B96" s="14" t="s">
        <v>3</v>
      </c>
      <c r="C96" s="14" t="s">
        <v>4</v>
      </c>
      <c r="D96" s="14" t="s">
        <v>5</v>
      </c>
      <c r="E96" s="14" t="s">
        <v>64</v>
      </c>
      <c r="F96" s="14" t="s">
        <v>6</v>
      </c>
      <c r="G96" s="15" t="s">
        <v>7</v>
      </c>
      <c r="H96" s="16" t="s">
        <v>8</v>
      </c>
      <c r="I96" s="16" t="s">
        <v>9</v>
      </c>
      <c r="J96" s="17" t="s">
        <v>10</v>
      </c>
      <c r="K96" s="16" t="s">
        <v>65</v>
      </c>
      <c r="L96" s="18" t="s">
        <v>11</v>
      </c>
      <c r="M96" s="19" t="s">
        <v>229</v>
      </c>
      <c r="N96" s="16" t="s">
        <v>224</v>
      </c>
      <c r="O96" s="20" t="s">
        <v>225</v>
      </c>
      <c r="P96" s="14" t="s">
        <v>12</v>
      </c>
      <c r="Q96" s="11"/>
      <c r="R96" s="5"/>
      <c r="S96" s="5"/>
      <c r="T96" s="5"/>
    </row>
    <row r="97" spans="1:20" ht="15" customHeight="1" thickBot="1" x14ac:dyDescent="0.3">
      <c r="A97" s="21"/>
      <c r="B97" s="21"/>
      <c r="C97" s="21"/>
      <c r="D97" s="21"/>
      <c r="E97" s="21"/>
      <c r="F97" s="21"/>
      <c r="G97" s="22"/>
      <c r="H97" s="23"/>
      <c r="I97" s="24"/>
      <c r="J97" s="25"/>
      <c r="K97" s="26"/>
      <c r="L97" s="27"/>
      <c r="M97" s="28"/>
      <c r="N97" s="23"/>
      <c r="O97" s="29"/>
      <c r="P97" s="21"/>
      <c r="Q97" s="11"/>
      <c r="R97" s="5"/>
      <c r="S97" s="5"/>
      <c r="T97" s="5"/>
    </row>
    <row r="98" spans="1:20" ht="48" thickBot="1" x14ac:dyDescent="0.3">
      <c r="A98" s="30"/>
      <c r="B98" s="30"/>
      <c r="C98" s="30"/>
      <c r="D98" s="30"/>
      <c r="E98" s="30"/>
      <c r="F98" s="30"/>
      <c r="G98" s="31"/>
      <c r="H98" s="24"/>
      <c r="I98" s="32" t="s">
        <v>13</v>
      </c>
      <c r="J98" s="33" t="s">
        <v>14</v>
      </c>
      <c r="K98" s="34" t="s">
        <v>15</v>
      </c>
      <c r="L98" s="35"/>
      <c r="M98" s="36"/>
      <c r="N98" s="24"/>
      <c r="O98" s="37"/>
      <c r="P98" s="30"/>
      <c r="Q98" s="11"/>
      <c r="R98" s="5"/>
      <c r="S98" s="5"/>
      <c r="T98" s="5"/>
    </row>
    <row r="99" spans="1:20" ht="15.75" x14ac:dyDescent="0.25">
      <c r="A99" s="38">
        <f>A89+1</f>
        <v>73</v>
      </c>
      <c r="B99" s="39">
        <v>9901351286</v>
      </c>
      <c r="C99" s="39" t="s">
        <v>164</v>
      </c>
      <c r="D99" s="73" t="s">
        <v>165</v>
      </c>
      <c r="E99" s="73" t="s">
        <v>29</v>
      </c>
      <c r="F99" s="41" t="s">
        <v>166</v>
      </c>
      <c r="G99" s="103">
        <v>72.540000000000006</v>
      </c>
      <c r="H99" s="38">
        <f>($H$7)</f>
        <v>31</v>
      </c>
      <c r="I99" s="43">
        <v>801.26</v>
      </c>
      <c r="J99" s="44">
        <f>+G99*H99</f>
        <v>2248.7400000000002</v>
      </c>
      <c r="K99" s="75">
        <v>250</v>
      </c>
      <c r="L99" s="76">
        <f>I99+J99</f>
        <v>3050</v>
      </c>
      <c r="M99" s="77" t="str">
        <f>($M$7)</f>
        <v>29</v>
      </c>
      <c r="N99" s="58">
        <f>G99*30*M99/365+I99*M99/365</f>
        <v>236.56531506849319</v>
      </c>
      <c r="O99" s="58">
        <f>200*M99/365</f>
        <v>15.890410958904109</v>
      </c>
      <c r="P99" s="48">
        <f>(N99+O99)</f>
        <v>252.4557260273973</v>
      </c>
      <c r="Q99" s="11"/>
      <c r="R99" s="5"/>
      <c r="S99" s="5"/>
      <c r="T99" s="5"/>
    </row>
    <row r="100" spans="1:20" ht="18" customHeight="1" x14ac:dyDescent="0.25">
      <c r="A100" s="49">
        <f>A99+1</f>
        <v>74</v>
      </c>
      <c r="B100" s="50">
        <v>9901534439</v>
      </c>
      <c r="C100" s="50" t="s">
        <v>167</v>
      </c>
      <c r="D100" s="78" t="s">
        <v>165</v>
      </c>
      <c r="E100" s="59" t="s">
        <v>161</v>
      </c>
      <c r="F100" s="87" t="s">
        <v>168</v>
      </c>
      <c r="G100" s="79">
        <v>72.540000000000006</v>
      </c>
      <c r="H100" s="38">
        <f t="shared" ref="H100:H129" si="36">($H$7)</f>
        <v>31</v>
      </c>
      <c r="I100" s="54">
        <v>801.26</v>
      </c>
      <c r="J100" s="55">
        <f t="shared" ref="J100:J128" si="37">+G100*H100</f>
        <v>2248.7400000000002</v>
      </c>
      <c r="K100" s="80">
        <v>250</v>
      </c>
      <c r="L100" s="76">
        <f t="shared" ref="L100:L114" si="38">I100+J100</f>
        <v>3050</v>
      </c>
      <c r="M100" s="77" t="str">
        <f t="shared" ref="M100:M114" si="39">($M$7)</f>
        <v>29</v>
      </c>
      <c r="N100" s="58">
        <f t="shared" ref="N100:N114" si="40">G100*30*M100/365+I100*M100/365</f>
        <v>236.56531506849319</v>
      </c>
      <c r="O100" s="58">
        <f t="shared" ref="O100:O114" si="41">200*M100/365</f>
        <v>15.890410958904109</v>
      </c>
      <c r="P100" s="48">
        <f t="shared" ref="P100:P114" si="42">(N100+O100)</f>
        <v>252.4557260273973</v>
      </c>
      <c r="Q100" s="11"/>
      <c r="R100" s="5"/>
      <c r="S100" s="5"/>
      <c r="T100" s="5"/>
    </row>
    <row r="101" spans="1:20" ht="15.75" x14ac:dyDescent="0.25">
      <c r="A101" s="49">
        <f t="shared" ref="A101:A114" si="43">A100+1</f>
        <v>75</v>
      </c>
      <c r="B101" s="50">
        <v>9901433970</v>
      </c>
      <c r="C101" s="50" t="s">
        <v>169</v>
      </c>
      <c r="D101" s="59" t="s">
        <v>165</v>
      </c>
      <c r="E101" s="59" t="s">
        <v>170</v>
      </c>
      <c r="F101" s="52" t="s">
        <v>171</v>
      </c>
      <c r="G101" s="104">
        <v>72.540000000000006</v>
      </c>
      <c r="H101" s="38">
        <f t="shared" si="36"/>
        <v>31</v>
      </c>
      <c r="I101" s="54">
        <v>801.26</v>
      </c>
      <c r="J101" s="55">
        <f t="shared" si="37"/>
        <v>2248.7400000000002</v>
      </c>
      <c r="K101" s="80">
        <v>250</v>
      </c>
      <c r="L101" s="76">
        <f t="shared" si="38"/>
        <v>3050</v>
      </c>
      <c r="M101" s="77" t="str">
        <f t="shared" si="39"/>
        <v>29</v>
      </c>
      <c r="N101" s="58">
        <f t="shared" si="40"/>
        <v>236.56531506849319</v>
      </c>
      <c r="O101" s="58">
        <f t="shared" si="41"/>
        <v>15.890410958904109</v>
      </c>
      <c r="P101" s="48">
        <f t="shared" si="42"/>
        <v>252.4557260273973</v>
      </c>
      <c r="Q101" s="11"/>
      <c r="R101" s="5"/>
      <c r="S101" s="5"/>
      <c r="T101" s="5"/>
    </row>
    <row r="102" spans="1:20" ht="15.75" customHeight="1" x14ac:dyDescent="0.25">
      <c r="A102" s="49">
        <f t="shared" si="43"/>
        <v>76</v>
      </c>
      <c r="B102" s="50">
        <v>9901377122</v>
      </c>
      <c r="C102" s="50" t="s">
        <v>172</v>
      </c>
      <c r="D102" s="59" t="s">
        <v>165</v>
      </c>
      <c r="E102" s="59" t="s">
        <v>170</v>
      </c>
      <c r="F102" s="60" t="s">
        <v>173</v>
      </c>
      <c r="G102" s="104">
        <v>72.540000000000006</v>
      </c>
      <c r="H102" s="38">
        <f t="shared" si="36"/>
        <v>31</v>
      </c>
      <c r="I102" s="54">
        <v>801.26</v>
      </c>
      <c r="J102" s="55">
        <f t="shared" si="37"/>
        <v>2248.7400000000002</v>
      </c>
      <c r="K102" s="80">
        <v>250</v>
      </c>
      <c r="L102" s="76">
        <f t="shared" si="38"/>
        <v>3050</v>
      </c>
      <c r="M102" s="77" t="str">
        <f t="shared" si="39"/>
        <v>29</v>
      </c>
      <c r="N102" s="58">
        <f t="shared" si="40"/>
        <v>236.56531506849319</v>
      </c>
      <c r="O102" s="58">
        <f t="shared" si="41"/>
        <v>15.890410958904109</v>
      </c>
      <c r="P102" s="48">
        <f t="shared" si="42"/>
        <v>252.4557260273973</v>
      </c>
      <c r="Q102" s="11"/>
      <c r="R102" s="5"/>
      <c r="S102" s="5"/>
      <c r="T102" s="5"/>
    </row>
    <row r="103" spans="1:20" ht="15.75" x14ac:dyDescent="0.25">
      <c r="A103" s="49">
        <f t="shared" si="43"/>
        <v>77</v>
      </c>
      <c r="B103" s="50">
        <v>9901389098</v>
      </c>
      <c r="C103" s="50" t="s">
        <v>174</v>
      </c>
      <c r="D103" s="59" t="s">
        <v>165</v>
      </c>
      <c r="E103" s="59" t="s">
        <v>170</v>
      </c>
      <c r="F103" s="60" t="s">
        <v>175</v>
      </c>
      <c r="G103" s="104">
        <v>72.540000000000006</v>
      </c>
      <c r="H103" s="38">
        <f t="shared" si="36"/>
        <v>31</v>
      </c>
      <c r="I103" s="54">
        <v>801.26</v>
      </c>
      <c r="J103" s="55">
        <f t="shared" si="37"/>
        <v>2248.7400000000002</v>
      </c>
      <c r="K103" s="80">
        <v>250</v>
      </c>
      <c r="L103" s="76">
        <f t="shared" si="38"/>
        <v>3050</v>
      </c>
      <c r="M103" s="77" t="str">
        <f t="shared" si="39"/>
        <v>29</v>
      </c>
      <c r="N103" s="58">
        <f t="shared" si="40"/>
        <v>236.56531506849319</v>
      </c>
      <c r="O103" s="58">
        <f t="shared" si="41"/>
        <v>15.890410958904109</v>
      </c>
      <c r="P103" s="48">
        <f t="shared" si="42"/>
        <v>252.4557260273973</v>
      </c>
      <c r="Q103" s="11"/>
      <c r="R103" s="5"/>
      <c r="S103" s="5"/>
      <c r="T103" s="5"/>
    </row>
    <row r="104" spans="1:20" ht="15.75" x14ac:dyDescent="0.25">
      <c r="A104" s="49">
        <f t="shared" si="43"/>
        <v>78</v>
      </c>
      <c r="B104" s="50">
        <v>990099346</v>
      </c>
      <c r="C104" s="50" t="s">
        <v>176</v>
      </c>
      <c r="D104" s="59" t="s">
        <v>165</v>
      </c>
      <c r="E104" s="59" t="s">
        <v>177</v>
      </c>
      <c r="F104" s="52" t="s">
        <v>178</v>
      </c>
      <c r="G104" s="104">
        <v>72.540000000000006</v>
      </c>
      <c r="H104" s="38">
        <f t="shared" si="36"/>
        <v>31</v>
      </c>
      <c r="I104" s="54">
        <v>801.26</v>
      </c>
      <c r="J104" s="55">
        <f t="shared" si="37"/>
        <v>2248.7400000000002</v>
      </c>
      <c r="K104" s="80">
        <v>250</v>
      </c>
      <c r="L104" s="76">
        <f t="shared" si="38"/>
        <v>3050</v>
      </c>
      <c r="M104" s="77" t="str">
        <f t="shared" si="39"/>
        <v>29</v>
      </c>
      <c r="N104" s="58">
        <f t="shared" si="40"/>
        <v>236.56531506849319</v>
      </c>
      <c r="O104" s="58">
        <f t="shared" si="41"/>
        <v>15.890410958904109</v>
      </c>
      <c r="P104" s="48">
        <f t="shared" si="42"/>
        <v>252.4557260273973</v>
      </c>
      <c r="Q104" s="11"/>
      <c r="R104" s="5"/>
      <c r="S104" s="5"/>
      <c r="T104" s="5"/>
    </row>
    <row r="105" spans="1:20" ht="15.75" x14ac:dyDescent="0.25">
      <c r="A105" s="49">
        <f t="shared" si="43"/>
        <v>79</v>
      </c>
      <c r="B105" s="50">
        <v>9901433915</v>
      </c>
      <c r="C105" s="50" t="s">
        <v>179</v>
      </c>
      <c r="D105" s="59" t="s">
        <v>165</v>
      </c>
      <c r="E105" s="52" t="s">
        <v>177</v>
      </c>
      <c r="F105" s="52" t="s">
        <v>180</v>
      </c>
      <c r="G105" s="104">
        <v>72.540000000000006</v>
      </c>
      <c r="H105" s="38">
        <f t="shared" si="36"/>
        <v>31</v>
      </c>
      <c r="I105" s="54">
        <v>801.26</v>
      </c>
      <c r="J105" s="55">
        <f t="shared" si="37"/>
        <v>2248.7400000000002</v>
      </c>
      <c r="K105" s="80">
        <v>250</v>
      </c>
      <c r="L105" s="76">
        <f t="shared" si="38"/>
        <v>3050</v>
      </c>
      <c r="M105" s="77" t="str">
        <f t="shared" si="39"/>
        <v>29</v>
      </c>
      <c r="N105" s="58">
        <f t="shared" si="40"/>
        <v>236.56531506849319</v>
      </c>
      <c r="O105" s="58">
        <f t="shared" si="41"/>
        <v>15.890410958904109</v>
      </c>
      <c r="P105" s="48">
        <f t="shared" si="42"/>
        <v>252.4557260273973</v>
      </c>
      <c r="Q105" s="11"/>
      <c r="R105" s="5"/>
      <c r="S105" s="5"/>
      <c r="T105" s="5"/>
    </row>
    <row r="106" spans="1:20" ht="15.75" customHeight="1" x14ac:dyDescent="0.25">
      <c r="A106" s="49">
        <f t="shared" si="43"/>
        <v>80</v>
      </c>
      <c r="B106" s="50">
        <v>990099268</v>
      </c>
      <c r="C106" s="50" t="s">
        <v>181</v>
      </c>
      <c r="D106" s="59" t="s">
        <v>165</v>
      </c>
      <c r="E106" s="59" t="s">
        <v>177</v>
      </c>
      <c r="F106" s="52" t="s">
        <v>182</v>
      </c>
      <c r="G106" s="104">
        <v>72.540000000000006</v>
      </c>
      <c r="H106" s="38">
        <f t="shared" si="36"/>
        <v>31</v>
      </c>
      <c r="I106" s="54">
        <v>801.26</v>
      </c>
      <c r="J106" s="55">
        <f t="shared" si="37"/>
        <v>2248.7400000000002</v>
      </c>
      <c r="K106" s="80">
        <v>250</v>
      </c>
      <c r="L106" s="76">
        <f t="shared" si="38"/>
        <v>3050</v>
      </c>
      <c r="M106" s="77" t="str">
        <f t="shared" si="39"/>
        <v>29</v>
      </c>
      <c r="N106" s="58">
        <f t="shared" si="40"/>
        <v>236.56531506849319</v>
      </c>
      <c r="O106" s="58">
        <f t="shared" si="41"/>
        <v>15.890410958904109</v>
      </c>
      <c r="P106" s="48">
        <f t="shared" si="42"/>
        <v>252.4557260273973</v>
      </c>
      <c r="Q106" s="11"/>
      <c r="R106" s="5"/>
      <c r="S106" s="5"/>
      <c r="T106" s="5"/>
    </row>
    <row r="107" spans="1:20" ht="15.75" x14ac:dyDescent="0.25">
      <c r="A107" s="49">
        <f t="shared" si="43"/>
        <v>81</v>
      </c>
      <c r="B107" s="50">
        <v>9901433919</v>
      </c>
      <c r="C107" s="50" t="s">
        <v>183</v>
      </c>
      <c r="D107" s="59" t="s">
        <v>165</v>
      </c>
      <c r="E107" s="59" t="s">
        <v>177</v>
      </c>
      <c r="F107" s="52" t="s">
        <v>184</v>
      </c>
      <c r="G107" s="104">
        <v>72.540000000000006</v>
      </c>
      <c r="H107" s="38">
        <f t="shared" si="36"/>
        <v>31</v>
      </c>
      <c r="I107" s="54">
        <v>801.26</v>
      </c>
      <c r="J107" s="55">
        <f t="shared" si="37"/>
        <v>2248.7400000000002</v>
      </c>
      <c r="K107" s="80">
        <v>250</v>
      </c>
      <c r="L107" s="76">
        <f t="shared" si="38"/>
        <v>3050</v>
      </c>
      <c r="M107" s="77" t="str">
        <f t="shared" si="39"/>
        <v>29</v>
      </c>
      <c r="N107" s="58">
        <f t="shared" si="40"/>
        <v>236.56531506849319</v>
      </c>
      <c r="O107" s="58">
        <f t="shared" si="41"/>
        <v>15.890410958904109</v>
      </c>
      <c r="P107" s="48">
        <f t="shared" si="42"/>
        <v>252.4557260273973</v>
      </c>
      <c r="Q107" s="11"/>
      <c r="R107" s="5"/>
      <c r="S107" s="5"/>
      <c r="T107" s="5"/>
    </row>
    <row r="108" spans="1:20" ht="15.75" x14ac:dyDescent="0.25">
      <c r="A108" s="49">
        <f t="shared" si="43"/>
        <v>82</v>
      </c>
      <c r="B108" s="49">
        <v>9901433922</v>
      </c>
      <c r="C108" s="50" t="s">
        <v>185</v>
      </c>
      <c r="D108" s="59" t="s">
        <v>165</v>
      </c>
      <c r="E108" s="59" t="s">
        <v>177</v>
      </c>
      <c r="F108" s="52" t="s">
        <v>186</v>
      </c>
      <c r="G108" s="104">
        <v>72.540000000000006</v>
      </c>
      <c r="H108" s="38">
        <f t="shared" si="36"/>
        <v>31</v>
      </c>
      <c r="I108" s="54">
        <v>801.26</v>
      </c>
      <c r="J108" s="55">
        <f t="shared" si="37"/>
        <v>2248.7400000000002</v>
      </c>
      <c r="K108" s="80">
        <v>250</v>
      </c>
      <c r="L108" s="76">
        <f t="shared" si="38"/>
        <v>3050</v>
      </c>
      <c r="M108" s="77" t="str">
        <f t="shared" si="39"/>
        <v>29</v>
      </c>
      <c r="N108" s="58">
        <f t="shared" si="40"/>
        <v>236.56531506849319</v>
      </c>
      <c r="O108" s="58">
        <f t="shared" si="41"/>
        <v>15.890410958904109</v>
      </c>
      <c r="P108" s="48">
        <f t="shared" si="42"/>
        <v>252.4557260273973</v>
      </c>
      <c r="Q108" s="11"/>
      <c r="R108" s="5"/>
      <c r="S108" s="5"/>
      <c r="T108" s="5"/>
    </row>
    <row r="109" spans="1:20" ht="15.75" x14ac:dyDescent="0.25">
      <c r="A109" s="49">
        <f t="shared" si="43"/>
        <v>83</v>
      </c>
      <c r="B109" s="49">
        <v>9901433927</v>
      </c>
      <c r="C109" s="50" t="s">
        <v>187</v>
      </c>
      <c r="D109" s="59" t="s">
        <v>165</v>
      </c>
      <c r="E109" s="59" t="s">
        <v>177</v>
      </c>
      <c r="F109" s="105" t="s">
        <v>188</v>
      </c>
      <c r="G109" s="104">
        <v>72.540000000000006</v>
      </c>
      <c r="H109" s="38">
        <f t="shared" si="36"/>
        <v>31</v>
      </c>
      <c r="I109" s="54">
        <v>801.26</v>
      </c>
      <c r="J109" s="55">
        <f t="shared" si="37"/>
        <v>2248.7400000000002</v>
      </c>
      <c r="K109" s="80">
        <v>250</v>
      </c>
      <c r="L109" s="76">
        <f t="shared" si="38"/>
        <v>3050</v>
      </c>
      <c r="M109" s="77" t="str">
        <f t="shared" si="39"/>
        <v>29</v>
      </c>
      <c r="N109" s="58">
        <f t="shared" si="40"/>
        <v>236.56531506849319</v>
      </c>
      <c r="O109" s="58">
        <f t="shared" si="41"/>
        <v>15.890410958904109</v>
      </c>
      <c r="P109" s="48">
        <f t="shared" si="42"/>
        <v>252.4557260273973</v>
      </c>
      <c r="Q109" s="11"/>
      <c r="R109" s="5"/>
      <c r="S109" s="5"/>
      <c r="T109" s="5"/>
    </row>
    <row r="110" spans="1:20" ht="15.75" x14ac:dyDescent="0.25">
      <c r="A110" s="49">
        <f t="shared" si="43"/>
        <v>84</v>
      </c>
      <c r="B110" s="49">
        <v>9901351185</v>
      </c>
      <c r="C110" s="50" t="s">
        <v>189</v>
      </c>
      <c r="D110" s="59" t="s">
        <v>165</v>
      </c>
      <c r="E110" s="59" t="s">
        <v>177</v>
      </c>
      <c r="F110" s="60" t="s">
        <v>190</v>
      </c>
      <c r="G110" s="104">
        <v>72.540000000000006</v>
      </c>
      <c r="H110" s="38">
        <f t="shared" si="36"/>
        <v>31</v>
      </c>
      <c r="I110" s="54">
        <v>801.26</v>
      </c>
      <c r="J110" s="55">
        <f t="shared" si="37"/>
        <v>2248.7400000000002</v>
      </c>
      <c r="K110" s="80">
        <v>250</v>
      </c>
      <c r="L110" s="76">
        <f t="shared" si="38"/>
        <v>3050</v>
      </c>
      <c r="M110" s="77" t="str">
        <f t="shared" si="39"/>
        <v>29</v>
      </c>
      <c r="N110" s="58">
        <f t="shared" si="40"/>
        <v>236.56531506849319</v>
      </c>
      <c r="O110" s="58">
        <f t="shared" si="41"/>
        <v>15.890410958904109</v>
      </c>
      <c r="P110" s="48">
        <f t="shared" si="42"/>
        <v>252.4557260273973</v>
      </c>
      <c r="Q110" s="11"/>
      <c r="R110" s="5"/>
      <c r="S110" s="5"/>
      <c r="T110" s="5"/>
    </row>
    <row r="111" spans="1:20" ht="15.75" x14ac:dyDescent="0.25">
      <c r="A111" s="49">
        <f t="shared" si="43"/>
        <v>85</v>
      </c>
      <c r="B111" s="49">
        <v>9901361506</v>
      </c>
      <c r="C111" s="50" t="s">
        <v>191</v>
      </c>
      <c r="D111" s="52" t="s">
        <v>165</v>
      </c>
      <c r="E111" s="52" t="s">
        <v>177</v>
      </c>
      <c r="F111" s="60" t="s">
        <v>192</v>
      </c>
      <c r="G111" s="106">
        <v>72.540000000000006</v>
      </c>
      <c r="H111" s="38">
        <f t="shared" si="36"/>
        <v>31</v>
      </c>
      <c r="I111" s="54">
        <v>801.26</v>
      </c>
      <c r="J111" s="55">
        <f t="shared" si="37"/>
        <v>2248.7400000000002</v>
      </c>
      <c r="K111" s="80">
        <v>250</v>
      </c>
      <c r="L111" s="76">
        <f t="shared" si="38"/>
        <v>3050</v>
      </c>
      <c r="M111" s="77" t="str">
        <f t="shared" si="39"/>
        <v>29</v>
      </c>
      <c r="N111" s="58">
        <f t="shared" si="40"/>
        <v>236.56531506849319</v>
      </c>
      <c r="O111" s="58">
        <f t="shared" si="41"/>
        <v>15.890410958904109</v>
      </c>
      <c r="P111" s="48">
        <f t="shared" si="42"/>
        <v>252.4557260273973</v>
      </c>
      <c r="Q111" s="11"/>
      <c r="R111" s="5"/>
      <c r="S111" s="5"/>
      <c r="T111" s="5"/>
    </row>
    <row r="112" spans="1:20" ht="15.75" x14ac:dyDescent="0.25">
      <c r="A112" s="49">
        <f t="shared" si="43"/>
        <v>86</v>
      </c>
      <c r="B112" s="50">
        <v>9901451093</v>
      </c>
      <c r="C112" s="50" t="s">
        <v>193</v>
      </c>
      <c r="D112" s="52" t="s">
        <v>165</v>
      </c>
      <c r="E112" s="52" t="s">
        <v>177</v>
      </c>
      <c r="F112" s="60" t="s">
        <v>194</v>
      </c>
      <c r="G112" s="106">
        <v>72.540000000000006</v>
      </c>
      <c r="H112" s="38">
        <f t="shared" si="36"/>
        <v>31</v>
      </c>
      <c r="I112" s="54">
        <v>801.26</v>
      </c>
      <c r="J112" s="55">
        <f t="shared" si="37"/>
        <v>2248.7400000000002</v>
      </c>
      <c r="K112" s="80">
        <v>250</v>
      </c>
      <c r="L112" s="76">
        <f t="shared" si="38"/>
        <v>3050</v>
      </c>
      <c r="M112" s="77" t="str">
        <f t="shared" si="39"/>
        <v>29</v>
      </c>
      <c r="N112" s="58">
        <f t="shared" si="40"/>
        <v>236.56531506849319</v>
      </c>
      <c r="O112" s="58">
        <f t="shared" si="41"/>
        <v>15.890410958904109</v>
      </c>
      <c r="P112" s="48">
        <f t="shared" si="42"/>
        <v>252.4557260273973</v>
      </c>
      <c r="Q112" s="11"/>
      <c r="R112" s="5"/>
      <c r="S112" s="5"/>
      <c r="T112" s="5"/>
    </row>
    <row r="113" spans="1:20" ht="15.75" x14ac:dyDescent="0.25">
      <c r="A113" s="49">
        <f t="shared" si="43"/>
        <v>87</v>
      </c>
      <c r="B113" s="50">
        <v>9901494527</v>
      </c>
      <c r="C113" s="50" t="s">
        <v>195</v>
      </c>
      <c r="D113" s="52" t="s">
        <v>165</v>
      </c>
      <c r="E113" s="52" t="s">
        <v>177</v>
      </c>
      <c r="F113" s="60" t="s">
        <v>196</v>
      </c>
      <c r="G113" s="106">
        <v>72.540000000000006</v>
      </c>
      <c r="H113" s="38">
        <f t="shared" si="36"/>
        <v>31</v>
      </c>
      <c r="I113" s="54">
        <v>801.26</v>
      </c>
      <c r="J113" s="55">
        <f t="shared" si="37"/>
        <v>2248.7400000000002</v>
      </c>
      <c r="K113" s="80">
        <v>250</v>
      </c>
      <c r="L113" s="76">
        <f t="shared" si="38"/>
        <v>3050</v>
      </c>
      <c r="M113" s="77" t="str">
        <f t="shared" si="39"/>
        <v>29</v>
      </c>
      <c r="N113" s="58">
        <f t="shared" si="40"/>
        <v>236.56531506849319</v>
      </c>
      <c r="O113" s="58">
        <f t="shared" si="41"/>
        <v>15.890410958904109</v>
      </c>
      <c r="P113" s="48">
        <f t="shared" si="42"/>
        <v>252.4557260273973</v>
      </c>
      <c r="Q113" s="11"/>
      <c r="R113" s="5"/>
      <c r="S113" s="5"/>
      <c r="T113" s="5"/>
    </row>
    <row r="114" spans="1:20" ht="15.75" x14ac:dyDescent="0.25">
      <c r="A114" s="107">
        <f t="shared" si="43"/>
        <v>88</v>
      </c>
      <c r="B114" s="88">
        <v>9901349728</v>
      </c>
      <c r="C114" s="88" t="s">
        <v>197</v>
      </c>
      <c r="D114" s="108" t="s">
        <v>165</v>
      </c>
      <c r="E114" s="108" t="s">
        <v>177</v>
      </c>
      <c r="F114" s="91" t="s">
        <v>198</v>
      </c>
      <c r="G114" s="109">
        <v>72.540000000000006</v>
      </c>
      <c r="H114" s="110">
        <f t="shared" si="36"/>
        <v>31</v>
      </c>
      <c r="I114" s="93">
        <v>801.26</v>
      </c>
      <c r="J114" s="94">
        <f t="shared" si="37"/>
        <v>2248.7400000000002</v>
      </c>
      <c r="K114" s="95">
        <v>250</v>
      </c>
      <c r="L114" s="111">
        <f t="shared" si="38"/>
        <v>3050</v>
      </c>
      <c r="M114" s="112" t="str">
        <f t="shared" si="39"/>
        <v>29</v>
      </c>
      <c r="N114" s="113">
        <f t="shared" si="40"/>
        <v>236.56531506849319</v>
      </c>
      <c r="O114" s="113">
        <f t="shared" si="41"/>
        <v>15.890410958904109</v>
      </c>
      <c r="P114" s="114">
        <f t="shared" si="42"/>
        <v>252.4557260273973</v>
      </c>
      <c r="Q114" s="11"/>
      <c r="R114" s="5"/>
      <c r="S114" s="5"/>
      <c r="T114" s="5"/>
    </row>
    <row r="115" spans="1:20" ht="15.75" x14ac:dyDescent="0.25">
      <c r="A115" s="21" t="s">
        <v>2</v>
      </c>
      <c r="B115" s="21" t="s">
        <v>3</v>
      </c>
      <c r="C115" s="21" t="s">
        <v>4</v>
      </c>
      <c r="D115" s="21" t="s">
        <v>5</v>
      </c>
      <c r="E115" s="21" t="s">
        <v>64</v>
      </c>
      <c r="F115" s="21" t="s">
        <v>6</v>
      </c>
      <c r="G115" s="22" t="s">
        <v>7</v>
      </c>
      <c r="H115" s="23" t="s">
        <v>8</v>
      </c>
      <c r="I115" s="23" t="s">
        <v>9</v>
      </c>
      <c r="J115" s="115" t="s">
        <v>10</v>
      </c>
      <c r="K115" s="23" t="s">
        <v>65</v>
      </c>
      <c r="L115" s="27" t="s">
        <v>11</v>
      </c>
      <c r="M115" s="28" t="s">
        <v>229</v>
      </c>
      <c r="N115" s="23" t="s">
        <v>224</v>
      </c>
      <c r="O115" s="116" t="s">
        <v>225</v>
      </c>
      <c r="P115" s="21" t="s">
        <v>12</v>
      </c>
      <c r="Q115" s="11"/>
      <c r="R115" s="5"/>
      <c r="S115" s="5"/>
      <c r="T115" s="5"/>
    </row>
    <row r="116" spans="1:20" ht="16.5" thickBot="1" x14ac:dyDescent="0.3">
      <c r="A116" s="21"/>
      <c r="B116" s="21"/>
      <c r="C116" s="21"/>
      <c r="D116" s="21"/>
      <c r="E116" s="21"/>
      <c r="F116" s="21"/>
      <c r="G116" s="22"/>
      <c r="H116" s="23"/>
      <c r="I116" s="24"/>
      <c r="J116" s="25"/>
      <c r="K116" s="26"/>
      <c r="L116" s="27"/>
      <c r="M116" s="28"/>
      <c r="N116" s="23"/>
      <c r="O116" s="29"/>
      <c r="P116" s="21"/>
      <c r="Q116" s="11"/>
      <c r="R116" s="5"/>
      <c r="S116" s="5"/>
      <c r="T116" s="5"/>
    </row>
    <row r="117" spans="1:20" ht="48" thickBot="1" x14ac:dyDescent="0.3">
      <c r="A117" s="30"/>
      <c r="B117" s="30"/>
      <c r="C117" s="30"/>
      <c r="D117" s="30"/>
      <c r="E117" s="30"/>
      <c r="F117" s="30"/>
      <c r="G117" s="31"/>
      <c r="H117" s="24"/>
      <c r="I117" s="32" t="s">
        <v>13</v>
      </c>
      <c r="J117" s="33" t="s">
        <v>14</v>
      </c>
      <c r="K117" s="34" t="s">
        <v>15</v>
      </c>
      <c r="L117" s="35"/>
      <c r="M117" s="36"/>
      <c r="N117" s="24"/>
      <c r="O117" s="37"/>
      <c r="P117" s="30"/>
      <c r="Q117" s="11"/>
      <c r="R117" s="5"/>
      <c r="S117" s="5"/>
      <c r="T117" s="5"/>
    </row>
    <row r="118" spans="1:20" ht="15.75" x14ac:dyDescent="0.25">
      <c r="A118" s="49">
        <f>A114+1</f>
        <v>89</v>
      </c>
      <c r="B118" s="50">
        <v>9901349729</v>
      </c>
      <c r="C118" s="50" t="s">
        <v>199</v>
      </c>
      <c r="D118" s="52" t="s">
        <v>165</v>
      </c>
      <c r="E118" s="52" t="s">
        <v>177</v>
      </c>
      <c r="F118" s="60" t="s">
        <v>200</v>
      </c>
      <c r="G118" s="106">
        <v>72.540000000000006</v>
      </c>
      <c r="H118" s="38">
        <f t="shared" si="36"/>
        <v>31</v>
      </c>
      <c r="I118" s="54">
        <v>801.26</v>
      </c>
      <c r="J118" s="55">
        <f t="shared" si="37"/>
        <v>2248.7400000000002</v>
      </c>
      <c r="K118" s="80">
        <v>250</v>
      </c>
      <c r="L118" s="84">
        <f>I118+J118</f>
        <v>3050</v>
      </c>
      <c r="M118" s="77" t="str">
        <f>($M$7)</f>
        <v>29</v>
      </c>
      <c r="N118" s="58">
        <f>G118*30*M118/365+I118*M118/365</f>
        <v>236.56531506849319</v>
      </c>
      <c r="O118" s="58">
        <f>200*M118/365</f>
        <v>15.890410958904109</v>
      </c>
      <c r="P118" s="48">
        <f>(N118+O118)</f>
        <v>252.4557260273973</v>
      </c>
      <c r="Q118" s="11"/>
      <c r="R118" s="5"/>
      <c r="S118" s="5"/>
      <c r="T118" s="5"/>
    </row>
    <row r="119" spans="1:20" ht="18" customHeight="1" x14ac:dyDescent="0.25">
      <c r="A119" s="49">
        <f t="shared" ref="A119:A129" si="44">A118+1</f>
        <v>90</v>
      </c>
      <c r="B119" s="50">
        <v>9901349730</v>
      </c>
      <c r="C119" s="50" t="s">
        <v>201</v>
      </c>
      <c r="D119" s="52" t="s">
        <v>165</v>
      </c>
      <c r="E119" s="52" t="s">
        <v>177</v>
      </c>
      <c r="F119" s="60" t="s">
        <v>202</v>
      </c>
      <c r="G119" s="106">
        <v>72.540000000000006</v>
      </c>
      <c r="H119" s="38">
        <f t="shared" si="36"/>
        <v>31</v>
      </c>
      <c r="I119" s="54">
        <v>801.26</v>
      </c>
      <c r="J119" s="55">
        <f t="shared" si="37"/>
        <v>2248.7400000000002</v>
      </c>
      <c r="K119" s="80">
        <v>250</v>
      </c>
      <c r="L119" s="84">
        <f t="shared" ref="L119:L129" si="45">I119+J119</f>
        <v>3050</v>
      </c>
      <c r="M119" s="77" t="str">
        <f t="shared" ref="M119:M129" si="46">($M$7)</f>
        <v>29</v>
      </c>
      <c r="N119" s="58">
        <f t="shared" ref="N119:N128" si="47">G119*30*M119/365+I119*M119/365</f>
        <v>236.56531506849319</v>
      </c>
      <c r="O119" s="58">
        <f t="shared" ref="O119:O129" si="48">200*M119/365</f>
        <v>15.890410958904109</v>
      </c>
      <c r="P119" s="48">
        <f t="shared" ref="P119:P128" si="49">(N119+O119)</f>
        <v>252.4557260273973</v>
      </c>
      <c r="Q119" s="11"/>
      <c r="R119" s="5"/>
      <c r="S119" s="5"/>
      <c r="T119" s="5"/>
    </row>
    <row r="120" spans="1:20" ht="15.75" x14ac:dyDescent="0.25">
      <c r="A120" s="49">
        <f t="shared" si="44"/>
        <v>91</v>
      </c>
      <c r="B120" s="50">
        <v>9901355145</v>
      </c>
      <c r="C120" s="50" t="s">
        <v>203</v>
      </c>
      <c r="D120" s="59" t="s">
        <v>165</v>
      </c>
      <c r="E120" s="59" t="s">
        <v>177</v>
      </c>
      <c r="F120" s="60" t="s">
        <v>204</v>
      </c>
      <c r="G120" s="104">
        <v>72.540000000000006</v>
      </c>
      <c r="H120" s="38">
        <f t="shared" si="36"/>
        <v>31</v>
      </c>
      <c r="I120" s="54">
        <v>801.26</v>
      </c>
      <c r="J120" s="55">
        <f t="shared" si="37"/>
        <v>2248.7400000000002</v>
      </c>
      <c r="K120" s="80">
        <v>250</v>
      </c>
      <c r="L120" s="84">
        <f t="shared" si="45"/>
        <v>3050</v>
      </c>
      <c r="M120" s="77" t="str">
        <f t="shared" si="46"/>
        <v>29</v>
      </c>
      <c r="N120" s="58">
        <f t="shared" si="47"/>
        <v>236.56531506849319</v>
      </c>
      <c r="O120" s="58">
        <f t="shared" si="48"/>
        <v>15.890410958904109</v>
      </c>
      <c r="P120" s="48">
        <f t="shared" si="49"/>
        <v>252.4557260273973</v>
      </c>
      <c r="Q120" s="11"/>
      <c r="R120" s="5"/>
      <c r="S120" s="5"/>
      <c r="T120" s="5"/>
    </row>
    <row r="121" spans="1:20" ht="15.75" x14ac:dyDescent="0.25">
      <c r="A121" s="49">
        <f t="shared" si="44"/>
        <v>92</v>
      </c>
      <c r="B121" s="50">
        <v>9901495284</v>
      </c>
      <c r="C121" s="50" t="s">
        <v>205</v>
      </c>
      <c r="D121" s="59" t="s">
        <v>165</v>
      </c>
      <c r="E121" s="59" t="s">
        <v>177</v>
      </c>
      <c r="F121" s="60" t="s">
        <v>206</v>
      </c>
      <c r="G121" s="104">
        <v>72.540000000000006</v>
      </c>
      <c r="H121" s="38">
        <f t="shared" si="36"/>
        <v>31</v>
      </c>
      <c r="I121" s="54">
        <v>801.26</v>
      </c>
      <c r="J121" s="55">
        <f t="shared" si="37"/>
        <v>2248.7400000000002</v>
      </c>
      <c r="K121" s="80">
        <v>250</v>
      </c>
      <c r="L121" s="84">
        <f t="shared" si="45"/>
        <v>3050</v>
      </c>
      <c r="M121" s="77" t="str">
        <f t="shared" si="46"/>
        <v>29</v>
      </c>
      <c r="N121" s="58">
        <f t="shared" si="47"/>
        <v>236.56531506849319</v>
      </c>
      <c r="O121" s="58">
        <f t="shared" si="48"/>
        <v>15.890410958904109</v>
      </c>
      <c r="P121" s="48">
        <f t="shared" si="49"/>
        <v>252.4557260273973</v>
      </c>
      <c r="Q121" s="11"/>
      <c r="R121" s="5"/>
      <c r="S121" s="5"/>
      <c r="T121" s="5"/>
    </row>
    <row r="122" spans="1:20" ht="18" customHeight="1" x14ac:dyDescent="0.25">
      <c r="A122" s="49">
        <f t="shared" si="44"/>
        <v>93</v>
      </c>
      <c r="B122" s="50">
        <v>9901001049</v>
      </c>
      <c r="C122" s="50" t="s">
        <v>207</v>
      </c>
      <c r="D122" s="59" t="s">
        <v>165</v>
      </c>
      <c r="E122" s="59" t="s">
        <v>177</v>
      </c>
      <c r="F122" s="60" t="s">
        <v>208</v>
      </c>
      <c r="G122" s="104">
        <v>72.540000000000006</v>
      </c>
      <c r="H122" s="38">
        <f t="shared" si="36"/>
        <v>31</v>
      </c>
      <c r="I122" s="54">
        <v>801.26</v>
      </c>
      <c r="J122" s="55">
        <f t="shared" si="37"/>
        <v>2248.7400000000002</v>
      </c>
      <c r="K122" s="80">
        <v>250</v>
      </c>
      <c r="L122" s="84">
        <f t="shared" si="45"/>
        <v>3050</v>
      </c>
      <c r="M122" s="77" t="str">
        <f t="shared" si="46"/>
        <v>29</v>
      </c>
      <c r="N122" s="58">
        <f t="shared" si="47"/>
        <v>236.56531506849319</v>
      </c>
      <c r="O122" s="58">
        <f t="shared" si="48"/>
        <v>15.890410958904109</v>
      </c>
      <c r="P122" s="48">
        <f t="shared" si="49"/>
        <v>252.4557260273973</v>
      </c>
      <c r="Q122" s="11"/>
      <c r="R122" s="5"/>
      <c r="S122" s="5"/>
      <c r="T122" s="5"/>
    </row>
    <row r="123" spans="1:20" ht="15.75" x14ac:dyDescent="0.25">
      <c r="A123" s="49">
        <f t="shared" si="44"/>
        <v>94</v>
      </c>
      <c r="B123" s="50">
        <v>9901451119</v>
      </c>
      <c r="C123" s="50" t="s">
        <v>209</v>
      </c>
      <c r="D123" s="59" t="s">
        <v>165</v>
      </c>
      <c r="E123" s="59" t="s">
        <v>177</v>
      </c>
      <c r="F123" s="60" t="s">
        <v>210</v>
      </c>
      <c r="G123" s="104">
        <v>72.540000000000006</v>
      </c>
      <c r="H123" s="38">
        <f t="shared" si="36"/>
        <v>31</v>
      </c>
      <c r="I123" s="54">
        <v>801.26</v>
      </c>
      <c r="J123" s="55">
        <f t="shared" si="37"/>
        <v>2248.7400000000002</v>
      </c>
      <c r="K123" s="80">
        <v>250</v>
      </c>
      <c r="L123" s="84">
        <f t="shared" si="45"/>
        <v>3050</v>
      </c>
      <c r="M123" s="77" t="str">
        <f t="shared" si="46"/>
        <v>29</v>
      </c>
      <c r="N123" s="58">
        <f t="shared" si="47"/>
        <v>236.56531506849319</v>
      </c>
      <c r="O123" s="58">
        <f t="shared" si="48"/>
        <v>15.890410958904109</v>
      </c>
      <c r="P123" s="48">
        <f t="shared" si="49"/>
        <v>252.4557260273973</v>
      </c>
      <c r="Q123" s="11"/>
      <c r="R123" s="5"/>
      <c r="S123" s="5"/>
      <c r="T123" s="5"/>
    </row>
    <row r="124" spans="1:20" ht="18.75" customHeight="1" x14ac:dyDescent="0.25">
      <c r="A124" s="49">
        <f t="shared" si="44"/>
        <v>95</v>
      </c>
      <c r="B124" s="50">
        <v>9901451097</v>
      </c>
      <c r="C124" s="50" t="s">
        <v>211</v>
      </c>
      <c r="D124" s="59" t="s">
        <v>165</v>
      </c>
      <c r="E124" s="59" t="s">
        <v>177</v>
      </c>
      <c r="F124" s="50" t="s">
        <v>212</v>
      </c>
      <c r="G124" s="104">
        <v>72.540000000000006</v>
      </c>
      <c r="H124" s="38">
        <f t="shared" si="36"/>
        <v>31</v>
      </c>
      <c r="I124" s="54">
        <v>801.26</v>
      </c>
      <c r="J124" s="55">
        <f t="shared" si="37"/>
        <v>2248.7400000000002</v>
      </c>
      <c r="K124" s="80">
        <v>250</v>
      </c>
      <c r="L124" s="84">
        <f t="shared" si="45"/>
        <v>3050</v>
      </c>
      <c r="M124" s="77" t="str">
        <f t="shared" si="46"/>
        <v>29</v>
      </c>
      <c r="N124" s="58">
        <f t="shared" si="47"/>
        <v>236.56531506849319</v>
      </c>
      <c r="O124" s="58">
        <f t="shared" si="48"/>
        <v>15.890410958904109</v>
      </c>
      <c r="P124" s="48">
        <f t="shared" si="49"/>
        <v>252.4557260273973</v>
      </c>
      <c r="Q124" s="11"/>
      <c r="R124" s="5"/>
      <c r="S124" s="5"/>
      <c r="T124" s="5"/>
    </row>
    <row r="125" spans="1:20" ht="15.75" x14ac:dyDescent="0.25">
      <c r="A125" s="49">
        <f t="shared" si="44"/>
        <v>96</v>
      </c>
      <c r="B125" s="50">
        <v>9901433943</v>
      </c>
      <c r="C125" s="50" t="s">
        <v>213</v>
      </c>
      <c r="D125" s="59" t="s">
        <v>165</v>
      </c>
      <c r="E125" s="49" t="s">
        <v>177</v>
      </c>
      <c r="F125" s="105" t="s">
        <v>214</v>
      </c>
      <c r="G125" s="104">
        <v>72.540000000000006</v>
      </c>
      <c r="H125" s="38">
        <f t="shared" si="36"/>
        <v>31</v>
      </c>
      <c r="I125" s="54">
        <v>801.26</v>
      </c>
      <c r="J125" s="55">
        <f t="shared" si="37"/>
        <v>2248.7400000000002</v>
      </c>
      <c r="K125" s="80">
        <v>250</v>
      </c>
      <c r="L125" s="84">
        <f t="shared" si="45"/>
        <v>3050</v>
      </c>
      <c r="M125" s="77" t="str">
        <f t="shared" si="46"/>
        <v>29</v>
      </c>
      <c r="N125" s="58">
        <f t="shared" si="47"/>
        <v>236.56531506849319</v>
      </c>
      <c r="O125" s="58">
        <f t="shared" si="48"/>
        <v>15.890410958904109</v>
      </c>
      <c r="P125" s="48">
        <f t="shared" si="49"/>
        <v>252.4557260273973</v>
      </c>
      <c r="Q125" s="11"/>
      <c r="R125" s="5"/>
      <c r="S125" s="5"/>
      <c r="T125" s="5"/>
    </row>
    <row r="126" spans="1:20" ht="15.75" x14ac:dyDescent="0.25">
      <c r="A126" s="49">
        <f t="shared" si="44"/>
        <v>97</v>
      </c>
      <c r="B126" s="50">
        <v>9901433916</v>
      </c>
      <c r="C126" s="50" t="s">
        <v>215</v>
      </c>
      <c r="D126" s="59" t="s">
        <v>165</v>
      </c>
      <c r="E126" s="49" t="s">
        <v>177</v>
      </c>
      <c r="F126" s="52" t="s">
        <v>216</v>
      </c>
      <c r="G126" s="104">
        <v>72.540000000000006</v>
      </c>
      <c r="H126" s="38">
        <f t="shared" si="36"/>
        <v>31</v>
      </c>
      <c r="I126" s="54">
        <v>801.26</v>
      </c>
      <c r="J126" s="55">
        <f t="shared" si="37"/>
        <v>2248.7400000000002</v>
      </c>
      <c r="K126" s="80">
        <v>250</v>
      </c>
      <c r="L126" s="84">
        <f t="shared" si="45"/>
        <v>3050</v>
      </c>
      <c r="M126" s="77" t="str">
        <f t="shared" si="46"/>
        <v>29</v>
      </c>
      <c r="N126" s="58">
        <f t="shared" si="47"/>
        <v>236.56531506849319</v>
      </c>
      <c r="O126" s="58">
        <f t="shared" si="48"/>
        <v>15.890410958904109</v>
      </c>
      <c r="P126" s="48">
        <f t="shared" si="49"/>
        <v>252.4557260273973</v>
      </c>
      <c r="Q126" s="11"/>
      <c r="R126" s="5"/>
      <c r="S126" s="5"/>
      <c r="T126" s="5"/>
    </row>
    <row r="127" spans="1:20" ht="15.75" x14ac:dyDescent="0.25">
      <c r="A127" s="49">
        <f t="shared" si="44"/>
        <v>98</v>
      </c>
      <c r="B127" s="50">
        <v>9901451092</v>
      </c>
      <c r="C127" s="50" t="s">
        <v>217</v>
      </c>
      <c r="D127" s="59" t="s">
        <v>165</v>
      </c>
      <c r="E127" s="49" t="s">
        <v>177</v>
      </c>
      <c r="F127" s="60" t="s">
        <v>218</v>
      </c>
      <c r="G127" s="104">
        <v>72.540000000000006</v>
      </c>
      <c r="H127" s="38">
        <f t="shared" si="36"/>
        <v>31</v>
      </c>
      <c r="I127" s="54">
        <v>801.26</v>
      </c>
      <c r="J127" s="55">
        <f t="shared" si="37"/>
        <v>2248.7400000000002</v>
      </c>
      <c r="K127" s="80">
        <v>250</v>
      </c>
      <c r="L127" s="84">
        <f t="shared" si="45"/>
        <v>3050</v>
      </c>
      <c r="M127" s="77" t="str">
        <f t="shared" si="46"/>
        <v>29</v>
      </c>
      <c r="N127" s="58">
        <f t="shared" si="47"/>
        <v>236.56531506849319</v>
      </c>
      <c r="O127" s="58">
        <f t="shared" si="48"/>
        <v>15.890410958904109</v>
      </c>
      <c r="P127" s="48">
        <f t="shared" si="49"/>
        <v>252.4557260273973</v>
      </c>
      <c r="Q127" s="11"/>
      <c r="R127" s="5"/>
      <c r="S127" s="5"/>
      <c r="T127" s="5"/>
    </row>
    <row r="128" spans="1:20" ht="15.75" x14ac:dyDescent="0.25">
      <c r="A128" s="49">
        <f t="shared" si="44"/>
        <v>99</v>
      </c>
      <c r="B128" s="50">
        <v>9901545084</v>
      </c>
      <c r="C128" s="50" t="s">
        <v>219</v>
      </c>
      <c r="D128" s="52" t="s">
        <v>165</v>
      </c>
      <c r="E128" s="52" t="s">
        <v>177</v>
      </c>
      <c r="F128" s="60" t="s">
        <v>220</v>
      </c>
      <c r="G128" s="104">
        <v>72.540000000000006</v>
      </c>
      <c r="H128" s="38">
        <f t="shared" si="36"/>
        <v>31</v>
      </c>
      <c r="I128" s="54">
        <v>801.26</v>
      </c>
      <c r="J128" s="55">
        <f t="shared" si="37"/>
        <v>2248.7400000000002</v>
      </c>
      <c r="K128" s="80">
        <v>250</v>
      </c>
      <c r="L128" s="84">
        <f t="shared" si="45"/>
        <v>3050</v>
      </c>
      <c r="M128" s="77" t="str">
        <f t="shared" si="46"/>
        <v>29</v>
      </c>
      <c r="N128" s="58">
        <f t="shared" si="47"/>
        <v>236.56531506849319</v>
      </c>
      <c r="O128" s="58">
        <f t="shared" si="48"/>
        <v>15.890410958904109</v>
      </c>
      <c r="P128" s="48">
        <f t="shared" si="49"/>
        <v>252.4557260273973</v>
      </c>
      <c r="Q128" s="11"/>
      <c r="R128" s="5"/>
      <c r="S128" s="5"/>
      <c r="T128" s="5"/>
    </row>
    <row r="129" spans="1:20" ht="16.5" thickBot="1" x14ac:dyDescent="0.3">
      <c r="A129" s="49">
        <f t="shared" si="44"/>
        <v>100</v>
      </c>
      <c r="B129" s="88">
        <v>9901545088</v>
      </c>
      <c r="C129" s="88" t="s">
        <v>221</v>
      </c>
      <c r="D129" s="108" t="s">
        <v>222</v>
      </c>
      <c r="E129" s="88" t="s">
        <v>177</v>
      </c>
      <c r="F129" s="108" t="s">
        <v>223</v>
      </c>
      <c r="G129" s="117">
        <v>72.540000000000006</v>
      </c>
      <c r="H129" s="38">
        <f t="shared" si="36"/>
        <v>31</v>
      </c>
      <c r="I129" s="93">
        <v>801.26</v>
      </c>
      <c r="J129" s="94">
        <f>G129*H129</f>
        <v>2248.7400000000002</v>
      </c>
      <c r="K129" s="95">
        <v>250</v>
      </c>
      <c r="L129" s="84">
        <f t="shared" si="45"/>
        <v>3050</v>
      </c>
      <c r="M129" s="77" t="str">
        <f t="shared" si="46"/>
        <v>29</v>
      </c>
      <c r="N129" s="58">
        <v>228.93</v>
      </c>
      <c r="O129" s="58">
        <f t="shared" si="48"/>
        <v>15.890410958904109</v>
      </c>
      <c r="P129" s="48">
        <f>(N129+O129)</f>
        <v>244.82041095890412</v>
      </c>
      <c r="Q129" s="11"/>
      <c r="R129" s="5"/>
      <c r="S129" s="5"/>
      <c r="T129" s="5"/>
    </row>
    <row r="130" spans="1:20" ht="16.5" thickBot="1" x14ac:dyDescent="0.3">
      <c r="A130" s="118" t="s">
        <v>62</v>
      </c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20"/>
      <c r="N130" s="66">
        <f>SUM(N99:N129)</f>
        <v>6616.1935068493121</v>
      </c>
      <c r="O130" s="66">
        <f>SUM(O99:O129)</f>
        <v>444.9315068493151</v>
      </c>
      <c r="P130" s="66">
        <f>SUM(P99:P129)+0.11</f>
        <v>7061.2350136986361</v>
      </c>
      <c r="Q130" s="11"/>
      <c r="R130" s="5"/>
      <c r="S130" s="5"/>
      <c r="T130" s="5"/>
    </row>
    <row r="131" spans="1:20" ht="15.75" x14ac:dyDescent="0.25">
      <c r="A131" s="121"/>
      <c r="B131" s="121"/>
      <c r="C131" s="121"/>
      <c r="D131" s="121"/>
      <c r="E131" s="121"/>
      <c r="F131" s="121"/>
      <c r="G131" s="121"/>
      <c r="H131" s="121"/>
      <c r="I131" s="122"/>
      <c r="J131" s="122"/>
      <c r="K131" s="123"/>
      <c r="L131" s="123"/>
      <c r="M131" s="124"/>
      <c r="N131" s="123"/>
      <c r="O131" s="123"/>
      <c r="P131" s="123"/>
      <c r="Q131" s="11"/>
      <c r="R131" s="5"/>
      <c r="S131" s="5"/>
      <c r="T131" s="5"/>
    </row>
    <row r="132" spans="1:20" ht="15.75" x14ac:dyDescent="0.25">
      <c r="A132" s="121"/>
      <c r="B132" s="121"/>
      <c r="C132" s="121"/>
      <c r="D132" s="121"/>
      <c r="E132" s="121"/>
      <c r="F132" s="121"/>
      <c r="G132" s="121"/>
      <c r="H132" s="121"/>
      <c r="I132" s="122"/>
      <c r="J132" s="122"/>
      <c r="K132" s="123"/>
      <c r="L132" s="123"/>
      <c r="M132" s="124"/>
      <c r="N132" s="123"/>
      <c r="O132" s="123"/>
      <c r="P132" s="123"/>
      <c r="Q132" s="11"/>
      <c r="R132" s="5"/>
      <c r="S132" s="5"/>
      <c r="T132" s="5"/>
    </row>
    <row r="133" spans="1:20" ht="15.75" x14ac:dyDescent="0.25">
      <c r="A133" s="121"/>
      <c r="B133" s="121"/>
      <c r="C133" s="121"/>
      <c r="D133" s="121"/>
      <c r="E133" s="121"/>
      <c r="F133" s="121"/>
      <c r="G133" s="121"/>
      <c r="H133" s="121"/>
      <c r="I133" s="122"/>
      <c r="J133" s="122"/>
      <c r="K133" s="123"/>
      <c r="L133" s="123"/>
      <c r="M133" s="124"/>
      <c r="N133" s="123"/>
      <c r="O133" s="123"/>
      <c r="P133" s="123"/>
      <c r="Q133" s="11"/>
      <c r="R133" s="5"/>
      <c r="S133" s="5"/>
      <c r="T133" s="5"/>
    </row>
    <row r="134" spans="1:20" ht="15.75" x14ac:dyDescent="0.25">
      <c r="A134" s="121"/>
      <c r="B134" s="121"/>
      <c r="C134" s="121"/>
      <c r="D134" s="121"/>
      <c r="E134" s="121"/>
      <c r="F134" s="121"/>
      <c r="G134" s="121"/>
      <c r="H134" s="121"/>
      <c r="I134" s="122"/>
      <c r="J134" s="122"/>
      <c r="K134" s="123"/>
      <c r="L134" s="123"/>
      <c r="M134" s="124"/>
      <c r="N134" s="123"/>
      <c r="O134" s="123"/>
      <c r="P134" s="123"/>
      <c r="Q134" s="11"/>
      <c r="R134" s="5"/>
      <c r="S134" s="5"/>
      <c r="T134" s="5"/>
    </row>
    <row r="135" spans="1:20" ht="16.5" thickBot="1" x14ac:dyDescent="0.3">
      <c r="A135" s="125"/>
      <c r="B135" s="125"/>
      <c r="C135" s="125"/>
      <c r="D135" s="125"/>
      <c r="E135" s="125"/>
      <c r="F135" s="125"/>
      <c r="G135" s="125"/>
      <c r="H135" s="125"/>
      <c r="I135" s="126"/>
      <c r="J135" s="126"/>
      <c r="K135" s="127"/>
      <c r="L135" s="127"/>
      <c r="M135" s="128"/>
      <c r="N135" s="127"/>
      <c r="O135" s="127"/>
      <c r="P135" s="127"/>
      <c r="Q135" s="11"/>
      <c r="R135" s="5"/>
      <c r="S135" s="5"/>
      <c r="T135" s="5"/>
    </row>
    <row r="136" spans="1:20" ht="17.25" customHeight="1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  <c r="J136" s="130"/>
      <c r="K136" s="131"/>
      <c r="L136" s="132"/>
      <c r="M136" s="133"/>
      <c r="N136" s="134" t="s">
        <v>224</v>
      </c>
      <c r="O136" s="135" t="s">
        <v>225</v>
      </c>
      <c r="P136" s="136" t="s">
        <v>12</v>
      </c>
      <c r="Q136" s="11"/>
      <c r="R136" s="5"/>
      <c r="S136" s="5"/>
      <c r="T136" s="5"/>
    </row>
    <row r="137" spans="1:20" ht="15.75" x14ac:dyDescent="0.25">
      <c r="A137" s="12"/>
      <c r="B137" s="12"/>
      <c r="C137" s="132"/>
      <c r="D137" s="10"/>
      <c r="E137" s="10"/>
      <c r="F137" s="10"/>
      <c r="G137" s="10"/>
      <c r="H137" s="129"/>
      <c r="I137" s="129"/>
      <c r="J137" s="130"/>
      <c r="K137" s="131"/>
      <c r="L137" s="12"/>
      <c r="M137" s="133"/>
      <c r="N137" s="137"/>
      <c r="O137" s="138"/>
      <c r="P137" s="139"/>
      <c r="Q137" s="11"/>
      <c r="R137" s="5"/>
      <c r="S137" s="5"/>
      <c r="T137" s="5"/>
    </row>
    <row r="138" spans="1:20" ht="16.5" thickBot="1" x14ac:dyDescent="0.3">
      <c r="A138" s="140"/>
      <c r="B138" s="140"/>
      <c r="C138" s="140"/>
      <c r="D138" s="140"/>
      <c r="E138" s="140"/>
      <c r="F138" s="141"/>
      <c r="G138" s="140"/>
      <c r="H138" s="140"/>
      <c r="I138" s="140"/>
      <c r="J138" s="142"/>
      <c r="K138" s="142"/>
      <c r="L138" s="142"/>
      <c r="M138" s="142"/>
      <c r="N138" s="143"/>
      <c r="O138" s="144"/>
      <c r="P138" s="145"/>
      <c r="Q138" s="11"/>
      <c r="R138" s="5"/>
      <c r="S138" s="5"/>
      <c r="T138" s="5"/>
    </row>
    <row r="139" spans="1:20" ht="16.5" thickBot="1" x14ac:dyDescent="0.3">
      <c r="A139" s="141"/>
      <c r="B139" s="141"/>
      <c r="C139" s="141"/>
      <c r="D139" s="141"/>
      <c r="E139" s="141"/>
      <c r="F139" s="141"/>
      <c r="G139" s="141"/>
      <c r="H139" s="141"/>
      <c r="I139" s="141"/>
      <c r="J139" s="146"/>
      <c r="K139" s="146"/>
      <c r="L139" s="146"/>
      <c r="M139" s="146"/>
      <c r="N139" s="147">
        <f>SUM(N27+N90+N130)+0.09+0.3</f>
        <v>23627.643561643825</v>
      </c>
      <c r="O139" s="147">
        <f>SUM(O27+O90+O130)-0.04</f>
        <v>1587.3572602739728</v>
      </c>
      <c r="P139" s="147">
        <f>SUM(N139+O139)-0.01</f>
        <v>25214.9908219178</v>
      </c>
      <c r="Q139" s="148"/>
      <c r="R139" s="8"/>
      <c r="S139" s="5"/>
      <c r="T139" s="5"/>
    </row>
    <row r="140" spans="1:20" ht="15.75" x14ac:dyDescent="0.25">
      <c r="A140" s="149"/>
      <c r="B140" s="149"/>
      <c r="C140" s="149"/>
      <c r="D140" s="11"/>
      <c r="E140" s="149"/>
      <c r="F140" s="149"/>
      <c r="G140" s="11"/>
      <c r="H140" s="150"/>
      <c r="I140" s="149"/>
      <c r="J140" s="151"/>
      <c r="K140" s="152"/>
      <c r="L140" s="11"/>
      <c r="M140" s="153"/>
      <c r="N140" s="11"/>
      <c r="O140" s="11"/>
      <c r="P140" s="148"/>
      <c r="Q140" s="11"/>
      <c r="R140" s="5"/>
      <c r="S140" s="5"/>
      <c r="T140" s="5"/>
    </row>
    <row r="141" spans="1:20" ht="15.75" x14ac:dyDescent="0.25">
      <c r="A141" s="149"/>
      <c r="B141" s="149"/>
      <c r="C141" s="149"/>
      <c r="D141" s="11"/>
      <c r="E141" s="149"/>
      <c r="F141" s="149"/>
      <c r="G141" s="11"/>
      <c r="H141" s="150"/>
      <c r="I141" s="149"/>
      <c r="J141" s="151"/>
      <c r="K141" s="11"/>
      <c r="L141" s="11"/>
      <c r="M141" s="153"/>
      <c r="N141" s="11"/>
      <c r="O141" s="11"/>
      <c r="P141" s="11"/>
      <c r="Q141" s="11"/>
      <c r="R141" s="5"/>
      <c r="S141" s="5"/>
      <c r="T141" s="5"/>
    </row>
    <row r="142" spans="1:20" ht="15.75" x14ac:dyDescent="0.25">
      <c r="A142" s="149"/>
      <c r="B142" s="149"/>
      <c r="C142" s="149"/>
      <c r="D142" s="11"/>
      <c r="E142" s="149"/>
      <c r="F142" s="149"/>
      <c r="G142" s="11"/>
      <c r="H142" s="150"/>
      <c r="I142" s="149"/>
      <c r="J142" s="151"/>
      <c r="K142" s="11"/>
      <c r="L142" s="11"/>
      <c r="M142" s="153"/>
      <c r="N142" s="11"/>
      <c r="O142" s="11"/>
      <c r="P142" s="148"/>
      <c r="Q142" s="11"/>
      <c r="R142" s="5"/>
      <c r="S142" s="5"/>
      <c r="T142" s="5"/>
    </row>
    <row r="143" spans="1:20" ht="18" customHeight="1" x14ac:dyDescent="0.25">
      <c r="A143" s="149"/>
      <c r="B143" s="149"/>
      <c r="C143" s="149"/>
      <c r="D143" s="11"/>
      <c r="E143" s="149"/>
      <c r="F143" s="149"/>
      <c r="G143" s="11"/>
      <c r="H143" s="150"/>
      <c r="I143" s="149"/>
      <c r="J143" s="151"/>
      <c r="K143" s="11"/>
      <c r="L143" s="11"/>
      <c r="M143" s="153"/>
      <c r="N143" s="11"/>
      <c r="O143" s="11"/>
      <c r="P143" s="11"/>
      <c r="Q143" s="11"/>
      <c r="R143" s="5"/>
      <c r="S143" s="5"/>
      <c r="T143" s="5"/>
    </row>
    <row r="144" spans="1:20" ht="15.75" x14ac:dyDescent="0.25">
      <c r="A144" s="149"/>
      <c r="B144" s="149"/>
      <c r="C144" s="11"/>
      <c r="D144" s="11"/>
      <c r="E144" s="149"/>
      <c r="F144" s="149"/>
      <c r="G144" s="11"/>
      <c r="H144" s="11"/>
      <c r="I144" s="11"/>
      <c r="J144" s="11"/>
      <c r="K144" s="11"/>
      <c r="L144" s="11"/>
      <c r="M144" s="153"/>
      <c r="N144" s="11"/>
      <c r="O144" s="11"/>
      <c r="P144" s="11"/>
      <c r="Q144" s="11"/>
      <c r="R144" s="5"/>
      <c r="S144" s="5"/>
      <c r="T144" s="5"/>
    </row>
    <row r="145" spans="1:20" ht="15.75" x14ac:dyDescent="0.25">
      <c r="A145" s="7"/>
      <c r="B145" s="7"/>
      <c r="C145" s="5"/>
      <c r="D145" s="5"/>
      <c r="E145" s="7"/>
      <c r="F145" s="7"/>
      <c r="G145" s="5"/>
      <c r="H145" s="5"/>
      <c r="I145" s="5"/>
      <c r="J145" s="5"/>
      <c r="K145" s="5"/>
      <c r="L145" s="5"/>
      <c r="M145" s="9"/>
      <c r="N145" s="5"/>
      <c r="O145" s="5"/>
      <c r="P145" s="5"/>
      <c r="Q145" s="5"/>
      <c r="R145" s="5"/>
      <c r="S145" s="5"/>
      <c r="T145" s="5"/>
    </row>
    <row r="146" spans="1:20" ht="15.75" x14ac:dyDescent="0.25">
      <c r="A146" s="7"/>
      <c r="B146" s="7"/>
      <c r="C146" s="5"/>
      <c r="D146" s="5"/>
      <c r="E146" s="7"/>
      <c r="F146" s="7"/>
      <c r="G146" s="5"/>
      <c r="H146" s="5"/>
      <c r="I146" s="5"/>
      <c r="J146" s="5"/>
      <c r="K146" s="5"/>
      <c r="L146" s="5"/>
      <c r="M146" s="9"/>
      <c r="N146" s="5"/>
      <c r="O146" s="5"/>
      <c r="P146" s="5"/>
      <c r="Q146" s="5"/>
      <c r="R146" s="5"/>
      <c r="S146" s="5"/>
      <c r="T146" s="5"/>
    </row>
    <row r="147" spans="1:20" ht="15.75" x14ac:dyDescent="0.25">
      <c r="A147" s="7"/>
      <c r="B147" s="7"/>
      <c r="C147" s="5"/>
      <c r="D147" s="5"/>
      <c r="E147" s="7"/>
      <c r="F147" s="7"/>
      <c r="G147" s="5"/>
      <c r="H147" s="5"/>
      <c r="I147" s="5"/>
      <c r="J147" s="5"/>
      <c r="K147" s="5"/>
      <c r="L147" s="5"/>
      <c r="M147" s="9"/>
      <c r="N147" s="5"/>
      <c r="O147" s="5"/>
      <c r="P147" s="5"/>
      <c r="Q147" s="5"/>
      <c r="R147" s="5"/>
      <c r="S147" s="5"/>
      <c r="T147" s="5"/>
    </row>
    <row r="148" spans="1:20" ht="15.75" x14ac:dyDescent="0.25">
      <c r="A148" s="7"/>
      <c r="B148" s="7"/>
      <c r="C148" s="5"/>
      <c r="D148" s="5"/>
      <c r="E148" s="7"/>
      <c r="F148" s="7"/>
      <c r="G148" s="5"/>
      <c r="H148" s="5"/>
      <c r="I148" s="5"/>
      <c r="J148" s="5"/>
      <c r="K148" s="5"/>
      <c r="L148" s="5"/>
      <c r="M148" s="9"/>
      <c r="N148" s="5"/>
      <c r="O148" s="5"/>
      <c r="P148" s="5"/>
      <c r="Q148" s="5"/>
      <c r="R148" s="5"/>
      <c r="S148" s="5"/>
      <c r="T148" s="5"/>
    </row>
    <row r="149" spans="1:20" ht="15.75" x14ac:dyDescent="0.25">
      <c r="A149" s="7"/>
      <c r="B149" s="7"/>
      <c r="C149" s="5"/>
      <c r="D149" s="5"/>
      <c r="E149" s="7"/>
      <c r="F149" s="7"/>
      <c r="G149" s="5"/>
      <c r="H149" s="5"/>
      <c r="I149" s="5"/>
      <c r="J149" s="5"/>
      <c r="K149" s="5"/>
      <c r="L149" s="5"/>
      <c r="M149" s="9"/>
      <c r="N149" s="5"/>
      <c r="O149" s="5"/>
      <c r="P149" s="5"/>
      <c r="Q149" s="5"/>
      <c r="R149" s="5"/>
      <c r="S149" s="5"/>
      <c r="T149" s="5"/>
    </row>
    <row r="150" spans="1:20" ht="17.25" x14ac:dyDescent="0.3">
      <c r="Q150" s="3"/>
    </row>
    <row r="151" spans="1:20" ht="17.25" x14ac:dyDescent="0.3">
      <c r="Q151" s="3"/>
    </row>
    <row r="152" spans="1:20" ht="17.25" x14ac:dyDescent="0.3">
      <c r="Q152" s="3"/>
    </row>
    <row r="153" spans="1:20" ht="17.25" x14ac:dyDescent="0.3">
      <c r="Q153" s="3"/>
    </row>
    <row r="154" spans="1:20" ht="17.25" x14ac:dyDescent="0.3">
      <c r="Q154" s="3"/>
    </row>
    <row r="155" spans="1:20" ht="17.25" x14ac:dyDescent="0.3">
      <c r="Q155" s="3"/>
    </row>
    <row r="156" spans="1:20" ht="17.25" x14ac:dyDescent="0.3">
      <c r="Q156" s="3"/>
    </row>
    <row r="157" spans="1:20" ht="17.25" x14ac:dyDescent="0.3">
      <c r="Q157" s="3"/>
    </row>
    <row r="158" spans="1:20" ht="17.25" x14ac:dyDescent="0.3">
      <c r="Q158" s="3"/>
    </row>
  </sheetData>
  <sheetProtection algorithmName="SHA-512" hashValue="c3Vm4c16CVcA4n6inWsCSO1bPcH0/Cni9n70rnxtBEz3JTCVdwkOMjgteMsq8tFkevNjXzGIhV2pTXnaOuy0JQ==" saltValue="nsmjCd3L83yVAhbWeiXA3w==" spinCount="100000" sheet="1" formatCells="0" formatColumns="0" formatRows="0" insertColumns="0" insertRows="0" insertHyperlinks="0" deleteColumns="0" deleteRows="0" sort="0" autoFilter="0" pivotTables="0"/>
  <mergeCells count="94">
    <mergeCell ref="F96:F98"/>
    <mergeCell ref="A31:P31"/>
    <mergeCell ref="P96:P98"/>
    <mergeCell ref="L96:L98"/>
    <mergeCell ref="G96:G98"/>
    <mergeCell ref="H96:H98"/>
    <mergeCell ref="I96:I97"/>
    <mergeCell ref="J96:J97"/>
    <mergeCell ref="K96:K97"/>
    <mergeCell ref="A95:O95"/>
    <mergeCell ref="A96:A98"/>
    <mergeCell ref="B96:B98"/>
    <mergeCell ref="H32:H34"/>
    <mergeCell ref="H136:H137"/>
    <mergeCell ref="H59:H61"/>
    <mergeCell ref="I59:I60"/>
    <mergeCell ref="A59:A61"/>
    <mergeCell ref="B59:B61"/>
    <mergeCell ref="A90:M90"/>
    <mergeCell ref="A130:M130"/>
    <mergeCell ref="M59:M61"/>
    <mergeCell ref="A115:A117"/>
    <mergeCell ref="B115:B117"/>
    <mergeCell ref="C115:C117"/>
    <mergeCell ref="D115:D117"/>
    <mergeCell ref="E115:E117"/>
    <mergeCell ref="F115:F117"/>
    <mergeCell ref="G115:G117"/>
    <mergeCell ref="H115:H117"/>
    <mergeCell ref="I115:I116"/>
    <mergeCell ref="J115:J116"/>
    <mergeCell ref="E32:E34"/>
    <mergeCell ref="E96:E98"/>
    <mergeCell ref="D32:D34"/>
    <mergeCell ref="F32:F34"/>
    <mergeCell ref="A136:G136"/>
    <mergeCell ref="B32:B34"/>
    <mergeCell ref="C32:C34"/>
    <mergeCell ref="F59:F61"/>
    <mergeCell ref="G59:G61"/>
    <mergeCell ref="C96:C98"/>
    <mergeCell ref="D96:D98"/>
    <mergeCell ref="A32:A34"/>
    <mergeCell ref="D137:G137"/>
    <mergeCell ref="G32:G34"/>
    <mergeCell ref="P32:P34"/>
    <mergeCell ref="I32:I33"/>
    <mergeCell ref="J32:J33"/>
    <mergeCell ref="K32:K33"/>
    <mergeCell ref="L32:L34"/>
    <mergeCell ref="O4:O6"/>
    <mergeCell ref="M4:M6"/>
    <mergeCell ref="M32:M34"/>
    <mergeCell ref="N32:N34"/>
    <mergeCell ref="O32:O34"/>
    <mergeCell ref="A27:M27"/>
    <mergeCell ref="A1:P1"/>
    <mergeCell ref="A3:P3"/>
    <mergeCell ref="A4:A6"/>
    <mergeCell ref="B4:B6"/>
    <mergeCell ref="C4:C6"/>
    <mergeCell ref="D4:D6"/>
    <mergeCell ref="E4:E6"/>
    <mergeCell ref="P4:P6"/>
    <mergeCell ref="F4:F6"/>
    <mergeCell ref="G4:G6"/>
    <mergeCell ref="H4:H6"/>
    <mergeCell ref="I4:I5"/>
    <mergeCell ref="J4:J5"/>
    <mergeCell ref="K4:K5"/>
    <mergeCell ref="L4:L6"/>
    <mergeCell ref="N4:N6"/>
    <mergeCell ref="N59:N61"/>
    <mergeCell ref="O59:O61"/>
    <mergeCell ref="P136:P138"/>
    <mergeCell ref="C59:C61"/>
    <mergeCell ref="D59:D61"/>
    <mergeCell ref="E59:E61"/>
    <mergeCell ref="N136:N138"/>
    <mergeCell ref="O136:O138"/>
    <mergeCell ref="L59:L61"/>
    <mergeCell ref="J59:J60"/>
    <mergeCell ref="K59:K60"/>
    <mergeCell ref="I136:I137"/>
    <mergeCell ref="P59:P61"/>
    <mergeCell ref="M96:M98"/>
    <mergeCell ref="N96:N98"/>
    <mergeCell ref="O96:O98"/>
    <mergeCell ref="P115:P117"/>
    <mergeCell ref="K115:K116"/>
    <mergeCell ref="L115:L117"/>
    <mergeCell ref="M115:M117"/>
    <mergeCell ref="N115:N117"/>
    <mergeCell ref="O115:O117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Header>&amp;L&amp;G&amp;C&amp;"Century Gothic,Negrita"&amp;12AUTORIDAD PARA EL MANEJO SUSTENTABLE DE LA CUENCA Y DEL LAGO DE AMATITLÁN 
NÓMINA CORRESPONDIENTE AL AGUINALDO DE ENERO 2022</oddHeader>
    <oddFooter>&amp;CPágina &amp;P de &amp;F</oddFooter>
  </headerFooter>
  <rowBreaks count="2" manualBreakCount="2">
    <brk id="58" max="16383" man="1"/>
    <brk id="114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2022-12-21T20:23:22Z</dcterms:modified>
</cp:coreProperties>
</file>