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 defaultThemeVersion="164011"/>
  <mc:AlternateContent xmlns:mc="http://schemas.openxmlformats.org/markup-compatibility/2006">
    <mc:Choice Requires="x15">
      <x15ac:absPath xmlns:x15ac="http://schemas.microsoft.com/office/spreadsheetml/2010/11/ac" url="V:\RRHH-2022\LIBRE ACCESO A LA INFORMACIÓN\7 Julio\"/>
    </mc:Choice>
  </mc:AlternateContent>
  <workbookProtection workbookAlgorithmName="SHA-512" workbookHashValue="om2w7o8Ch+cMf28HeDgHZFyhofqYH5bIoh7FU46AOvuSZnZ0Fy4Zch9eREP4GjNLtDrVhsAYRbRH/8qOx0SxGg==" workbookSaltValue="6lq3Tiszgrem3FAl7rnDxw==" workbookSpinCount="100000" lockStructure="1"/>
  <bookViews>
    <workbookView xWindow="-120" yWindow="-120" windowWidth="29040" windowHeight="15840"/>
  </bookViews>
  <sheets>
    <sheet name="NOMINA 031" sheetId="1" r:id="rId1"/>
    <sheet name="Hoja1" sheetId="2" r:id="rId2"/>
  </sheets>
  <definedNames>
    <definedName name="_xlnm.Print_Area" localSheetId="0">'NOMINA 031'!$A$1:$Z$168</definedName>
    <definedName name="_xlnm.Print_Titles" localSheetId="0">'NOMINA 031'!$3:$7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U142" i="1" l="1"/>
  <c r="U31" i="1"/>
  <c r="U37" i="1"/>
  <c r="U38" i="1" s="1"/>
  <c r="U97" i="1"/>
  <c r="U139" i="1"/>
  <c r="T37" i="1"/>
  <c r="T138" i="1"/>
  <c r="T137" i="1"/>
  <c r="T135" i="1"/>
  <c r="T134" i="1"/>
  <c r="T133" i="1"/>
  <c r="T131" i="1"/>
  <c r="T130" i="1"/>
  <c r="T129" i="1"/>
  <c r="T128" i="1"/>
  <c r="T126" i="1"/>
  <c r="T125" i="1"/>
  <c r="T124" i="1"/>
  <c r="T122" i="1"/>
  <c r="T121" i="1"/>
  <c r="T120" i="1"/>
  <c r="T119" i="1"/>
  <c r="T117" i="1"/>
  <c r="T116" i="1"/>
  <c r="T115" i="1"/>
  <c r="T114" i="1"/>
  <c r="T113" i="1"/>
  <c r="T112" i="1"/>
  <c r="T111" i="1"/>
  <c r="T110" i="1"/>
  <c r="T109" i="1"/>
  <c r="T108" i="1"/>
  <c r="T106" i="1"/>
  <c r="T105" i="1"/>
  <c r="T96" i="1"/>
  <c r="T95" i="1"/>
  <c r="T94" i="1"/>
  <c r="T93" i="1"/>
  <c r="T92" i="1"/>
  <c r="T90" i="1"/>
  <c r="T89" i="1"/>
  <c r="T88" i="1"/>
  <c r="T87" i="1"/>
  <c r="T86" i="1"/>
  <c r="T85" i="1"/>
  <c r="T84" i="1"/>
  <c r="T82" i="1"/>
  <c r="T81" i="1"/>
  <c r="T80" i="1"/>
  <c r="T79" i="1"/>
  <c r="T78" i="1"/>
  <c r="T77" i="1"/>
  <c r="T76" i="1"/>
  <c r="T74" i="1"/>
  <c r="T73" i="1"/>
  <c r="T72" i="1"/>
  <c r="T71" i="1"/>
  <c r="T70" i="1"/>
  <c r="T69" i="1"/>
  <c r="T68" i="1"/>
  <c r="T67" i="1"/>
  <c r="T66" i="1"/>
  <c r="T65" i="1"/>
  <c r="T64" i="1"/>
  <c r="T63" i="1"/>
  <c r="T62" i="1"/>
  <c r="T61" i="1"/>
  <c r="T60" i="1"/>
  <c r="T59" i="1"/>
  <c r="T58" i="1"/>
  <c r="T57" i="1"/>
  <c r="T56" i="1"/>
  <c r="T55" i="1"/>
  <c r="T54" i="1"/>
  <c r="T53" i="1"/>
  <c r="T52" i="1"/>
  <c r="T51" i="1"/>
  <c r="T50" i="1"/>
  <c r="T49" i="1"/>
  <c r="T48" i="1"/>
  <c r="T47" i="1"/>
  <c r="T46" i="1"/>
  <c r="T45" i="1"/>
  <c r="T30" i="1"/>
  <c r="M37" i="1"/>
  <c r="O37" i="1" s="1"/>
  <c r="U40" i="1" l="1"/>
  <c r="V30" i="1"/>
  <c r="W30" i="1" s="1"/>
  <c r="U30" i="1"/>
  <c r="M30" i="1"/>
  <c r="O30" i="1" s="1"/>
  <c r="T107" i="1" l="1"/>
  <c r="T118" i="1"/>
  <c r="T123" i="1"/>
  <c r="T127" i="1"/>
  <c r="T132" i="1"/>
  <c r="T136" i="1"/>
  <c r="T75" i="1"/>
  <c r="T83" i="1"/>
  <c r="T91" i="1"/>
  <c r="T13" i="1"/>
  <c r="T14" i="1"/>
  <c r="T15" i="1"/>
  <c r="T16" i="1"/>
  <c r="T17" i="1"/>
  <c r="T18" i="1"/>
  <c r="T19" i="1"/>
  <c r="T20" i="1"/>
  <c r="T21" i="1"/>
  <c r="T22" i="1"/>
  <c r="T23" i="1"/>
  <c r="T24" i="1"/>
  <c r="T25" i="1"/>
  <c r="T26" i="1"/>
  <c r="T27" i="1"/>
  <c r="T28" i="1"/>
  <c r="T29" i="1"/>
  <c r="T12" i="1"/>
  <c r="T97" i="1" l="1"/>
  <c r="L51" i="1"/>
  <c r="M51" i="1"/>
  <c r="N51" i="1"/>
  <c r="P51" i="1" s="1"/>
  <c r="U51" i="1"/>
  <c r="L52" i="1"/>
  <c r="M52" i="1"/>
  <c r="N52" i="1"/>
  <c r="P52" i="1" s="1"/>
  <c r="U52" i="1"/>
  <c r="Q97" i="1" l="1"/>
  <c r="R97" i="1"/>
  <c r="S97" i="1"/>
  <c r="M15" i="1" l="1"/>
  <c r="L12" i="1"/>
  <c r="L13" i="1" l="1"/>
  <c r="M13" i="1"/>
  <c r="L14" i="1"/>
  <c r="M14" i="1"/>
  <c r="L15" i="1"/>
  <c r="L16" i="1"/>
  <c r="M16" i="1"/>
  <c r="L17" i="1"/>
  <c r="M17" i="1"/>
  <c r="L18" i="1"/>
  <c r="M18" i="1"/>
  <c r="L19" i="1"/>
  <c r="M19" i="1"/>
  <c r="L20" i="1"/>
  <c r="M20" i="1"/>
  <c r="L21" i="1"/>
  <c r="M21" i="1"/>
  <c r="L22" i="1"/>
  <c r="M22" i="1"/>
  <c r="L23" i="1"/>
  <c r="M23" i="1"/>
  <c r="L24" i="1"/>
  <c r="M24" i="1"/>
  <c r="L25" i="1"/>
  <c r="M25" i="1"/>
  <c r="L26" i="1"/>
  <c r="M26" i="1"/>
  <c r="L27" i="1"/>
  <c r="M27" i="1"/>
  <c r="L28" i="1"/>
  <c r="M28" i="1"/>
  <c r="L29" i="1"/>
  <c r="M29" i="1"/>
  <c r="M12" i="1"/>
  <c r="L46" i="1"/>
  <c r="M46" i="1"/>
  <c r="L47" i="1"/>
  <c r="M47" i="1"/>
  <c r="L48" i="1"/>
  <c r="M48" i="1"/>
  <c r="L49" i="1"/>
  <c r="M49" i="1"/>
  <c r="L50" i="1"/>
  <c r="M50" i="1"/>
  <c r="L53" i="1"/>
  <c r="M53" i="1"/>
  <c r="L54" i="1"/>
  <c r="M54" i="1"/>
  <c r="L55" i="1"/>
  <c r="M55" i="1"/>
  <c r="L56" i="1"/>
  <c r="M56" i="1"/>
  <c r="L57" i="1"/>
  <c r="M57" i="1"/>
  <c r="L58" i="1"/>
  <c r="M58" i="1"/>
  <c r="L59" i="1"/>
  <c r="M59" i="1"/>
  <c r="L60" i="1"/>
  <c r="M60" i="1"/>
  <c r="L61" i="1"/>
  <c r="M61" i="1"/>
  <c r="L62" i="1"/>
  <c r="M62" i="1"/>
  <c r="L63" i="1"/>
  <c r="M63" i="1"/>
  <c r="L64" i="1"/>
  <c r="M64" i="1"/>
  <c r="L65" i="1"/>
  <c r="M65" i="1"/>
  <c r="L66" i="1"/>
  <c r="M66" i="1"/>
  <c r="L67" i="1"/>
  <c r="M67" i="1"/>
  <c r="L68" i="1"/>
  <c r="M68" i="1"/>
  <c r="L69" i="1"/>
  <c r="M69" i="1"/>
  <c r="L70" i="1"/>
  <c r="M70" i="1"/>
  <c r="L71" i="1"/>
  <c r="M71" i="1"/>
  <c r="L72" i="1"/>
  <c r="M72" i="1"/>
  <c r="L73" i="1"/>
  <c r="M73" i="1"/>
  <c r="L74" i="1"/>
  <c r="M74" i="1"/>
  <c r="L75" i="1"/>
  <c r="M75" i="1"/>
  <c r="L76" i="1"/>
  <c r="M76" i="1"/>
  <c r="L77" i="1"/>
  <c r="M77" i="1"/>
  <c r="L78" i="1"/>
  <c r="M78" i="1"/>
  <c r="L79" i="1"/>
  <c r="M79" i="1"/>
  <c r="L80" i="1"/>
  <c r="M80" i="1"/>
  <c r="L81" i="1"/>
  <c r="M81" i="1"/>
  <c r="L82" i="1"/>
  <c r="M82" i="1"/>
  <c r="L83" i="1"/>
  <c r="M83" i="1"/>
  <c r="L84" i="1"/>
  <c r="M84" i="1"/>
  <c r="L85" i="1"/>
  <c r="M85" i="1"/>
  <c r="L86" i="1"/>
  <c r="M86" i="1"/>
  <c r="L87" i="1"/>
  <c r="M87" i="1"/>
  <c r="L88" i="1"/>
  <c r="M88" i="1"/>
  <c r="L89" i="1"/>
  <c r="M89" i="1"/>
  <c r="L90" i="1"/>
  <c r="M90" i="1"/>
  <c r="L91" i="1"/>
  <c r="M91" i="1"/>
  <c r="L92" i="1"/>
  <c r="M92" i="1"/>
  <c r="L93" i="1"/>
  <c r="M93" i="1"/>
  <c r="L94" i="1"/>
  <c r="M94" i="1"/>
  <c r="L95" i="1"/>
  <c r="M95" i="1"/>
  <c r="L96" i="1"/>
  <c r="M96" i="1"/>
  <c r="M45" i="1"/>
  <c r="L45" i="1"/>
  <c r="L106" i="1"/>
  <c r="M106" i="1"/>
  <c r="L107" i="1"/>
  <c r="M107" i="1"/>
  <c r="L108" i="1"/>
  <c r="M108" i="1"/>
  <c r="L109" i="1"/>
  <c r="M109" i="1"/>
  <c r="L110" i="1"/>
  <c r="M110" i="1"/>
  <c r="L111" i="1"/>
  <c r="M111" i="1"/>
  <c r="L112" i="1"/>
  <c r="M112" i="1"/>
  <c r="L113" i="1"/>
  <c r="M113" i="1"/>
  <c r="L114" i="1"/>
  <c r="M114" i="1"/>
  <c r="L115" i="1"/>
  <c r="M115" i="1"/>
  <c r="L116" i="1"/>
  <c r="M116" i="1"/>
  <c r="L117" i="1"/>
  <c r="M117" i="1"/>
  <c r="L118" i="1"/>
  <c r="M118" i="1"/>
  <c r="L119" i="1"/>
  <c r="M119" i="1"/>
  <c r="L120" i="1"/>
  <c r="M120" i="1"/>
  <c r="L121" i="1"/>
  <c r="M121" i="1"/>
  <c r="L122" i="1"/>
  <c r="M122" i="1"/>
  <c r="L123" i="1"/>
  <c r="M123" i="1"/>
  <c r="L124" i="1"/>
  <c r="M124" i="1"/>
  <c r="L125" i="1"/>
  <c r="M125" i="1"/>
  <c r="L126" i="1"/>
  <c r="M126" i="1"/>
  <c r="L127" i="1"/>
  <c r="M127" i="1"/>
  <c r="L128" i="1"/>
  <c r="M128" i="1"/>
  <c r="L129" i="1"/>
  <c r="M129" i="1"/>
  <c r="L130" i="1"/>
  <c r="M130" i="1"/>
  <c r="L131" i="1"/>
  <c r="M131" i="1"/>
  <c r="L132" i="1"/>
  <c r="M132" i="1"/>
  <c r="L133" i="1"/>
  <c r="M133" i="1"/>
  <c r="L134" i="1"/>
  <c r="M134" i="1"/>
  <c r="L135" i="1"/>
  <c r="M135" i="1"/>
  <c r="L136" i="1"/>
  <c r="M136" i="1"/>
  <c r="L137" i="1"/>
  <c r="M137" i="1"/>
  <c r="L138" i="1"/>
  <c r="M138" i="1"/>
  <c r="M105" i="1"/>
  <c r="L105" i="1"/>
  <c r="M31" i="1" l="1"/>
  <c r="M38" i="1" s="1"/>
  <c r="L97" i="1"/>
  <c r="M139" i="1"/>
  <c r="L31" i="1"/>
  <c r="L38" i="1" s="1"/>
  <c r="M97" i="1"/>
  <c r="L139" i="1"/>
  <c r="U106" i="1"/>
  <c r="U107" i="1"/>
  <c r="U108" i="1"/>
  <c r="U109" i="1"/>
  <c r="U110" i="1"/>
  <c r="U111" i="1"/>
  <c r="U112" i="1"/>
  <c r="U113" i="1"/>
  <c r="U114" i="1"/>
  <c r="U115" i="1"/>
  <c r="U116" i="1"/>
  <c r="U117" i="1"/>
  <c r="U118" i="1"/>
  <c r="U119" i="1"/>
  <c r="U120" i="1"/>
  <c r="U121" i="1"/>
  <c r="U122" i="1"/>
  <c r="U123" i="1"/>
  <c r="U124" i="1"/>
  <c r="U126" i="1"/>
  <c r="U127" i="1"/>
  <c r="U128" i="1"/>
  <c r="U129" i="1"/>
  <c r="U130" i="1"/>
  <c r="U131" i="1"/>
  <c r="U132" i="1"/>
  <c r="U133" i="1"/>
  <c r="U135" i="1"/>
  <c r="U136" i="1"/>
  <c r="U137" i="1"/>
  <c r="U138" i="1"/>
  <c r="U105" i="1"/>
  <c r="U46" i="1"/>
  <c r="U47" i="1"/>
  <c r="U48" i="1"/>
  <c r="U49" i="1"/>
  <c r="U50" i="1"/>
  <c r="U53" i="1"/>
  <c r="U54" i="1"/>
  <c r="U55" i="1"/>
  <c r="U56" i="1"/>
  <c r="U57" i="1"/>
  <c r="U58" i="1"/>
  <c r="U59" i="1"/>
  <c r="U60" i="1"/>
  <c r="U61" i="1"/>
  <c r="U62" i="1"/>
  <c r="U63" i="1"/>
  <c r="U64" i="1"/>
  <c r="U65" i="1"/>
  <c r="U66" i="1"/>
  <c r="U67" i="1"/>
  <c r="U68" i="1"/>
  <c r="U69" i="1"/>
  <c r="U70" i="1"/>
  <c r="U71" i="1"/>
  <c r="U72" i="1"/>
  <c r="U73" i="1"/>
  <c r="U74" i="1"/>
  <c r="U75" i="1"/>
  <c r="U76" i="1"/>
  <c r="U77" i="1"/>
  <c r="U78" i="1"/>
  <c r="U79" i="1"/>
  <c r="U80" i="1"/>
  <c r="U81" i="1"/>
  <c r="U82" i="1"/>
  <c r="U83" i="1"/>
  <c r="U84" i="1"/>
  <c r="U85" i="1"/>
  <c r="U86" i="1"/>
  <c r="U87" i="1"/>
  <c r="U88" i="1"/>
  <c r="U89" i="1"/>
  <c r="U90" i="1"/>
  <c r="U91" i="1"/>
  <c r="U92" i="1"/>
  <c r="U93" i="1"/>
  <c r="U94" i="1"/>
  <c r="U95" i="1"/>
  <c r="U96" i="1"/>
  <c r="V45" i="1"/>
  <c r="W45" i="1" s="1"/>
  <c r="V46" i="1"/>
  <c r="W46" i="1" s="1"/>
  <c r="V47" i="1"/>
  <c r="W47" i="1" s="1"/>
  <c r="V48" i="1"/>
  <c r="W48" i="1" s="1"/>
  <c r="V49" i="1"/>
  <c r="W49" i="1" s="1"/>
  <c r="V50" i="1"/>
  <c r="W50" i="1" s="1"/>
  <c r="V54" i="1"/>
  <c r="W54" i="1" s="1"/>
  <c r="V55" i="1"/>
  <c r="W55" i="1" s="1"/>
  <c r="V56" i="1"/>
  <c r="W56" i="1" s="1"/>
  <c r="V57" i="1"/>
  <c r="W57" i="1" s="1"/>
  <c r="V58" i="1"/>
  <c r="W58" i="1" s="1"/>
  <c r="V59" i="1"/>
  <c r="W59" i="1" s="1"/>
  <c r="V60" i="1"/>
  <c r="W60" i="1" s="1"/>
  <c r="V61" i="1"/>
  <c r="W61" i="1" s="1"/>
  <c r="V62" i="1"/>
  <c r="W62" i="1" s="1"/>
  <c r="V63" i="1"/>
  <c r="W63" i="1" s="1"/>
  <c r="V64" i="1"/>
  <c r="W64" i="1" s="1"/>
  <c r="V65" i="1"/>
  <c r="W65" i="1" s="1"/>
  <c r="V66" i="1"/>
  <c r="W66" i="1" s="1"/>
  <c r="V67" i="1"/>
  <c r="W67" i="1" s="1"/>
  <c r="V68" i="1"/>
  <c r="W68" i="1" s="1"/>
  <c r="V69" i="1"/>
  <c r="W69" i="1" s="1"/>
  <c r="V70" i="1"/>
  <c r="W70" i="1" s="1"/>
  <c r="V71" i="1"/>
  <c r="W71" i="1" s="1"/>
  <c r="V72" i="1"/>
  <c r="W72" i="1" s="1"/>
  <c r="V73" i="1"/>
  <c r="W73" i="1" s="1"/>
  <c r="V74" i="1"/>
  <c r="W74" i="1" s="1"/>
  <c r="V75" i="1"/>
  <c r="W75" i="1" s="1"/>
  <c r="V76" i="1"/>
  <c r="W76" i="1" s="1"/>
  <c r="V77" i="1"/>
  <c r="W77" i="1" s="1"/>
  <c r="V78" i="1"/>
  <c r="W78" i="1" s="1"/>
  <c r="V79" i="1"/>
  <c r="W79" i="1" s="1"/>
  <c r="V80" i="1"/>
  <c r="W80" i="1" s="1"/>
  <c r="V81" i="1"/>
  <c r="W81" i="1" s="1"/>
  <c r="V82" i="1"/>
  <c r="W82" i="1" s="1"/>
  <c r="V83" i="1"/>
  <c r="W83" i="1" s="1"/>
  <c r="V84" i="1"/>
  <c r="W84" i="1" s="1"/>
  <c r="V85" i="1"/>
  <c r="W85" i="1" s="1"/>
  <c r="V86" i="1"/>
  <c r="W86" i="1" s="1"/>
  <c r="V87" i="1"/>
  <c r="W87" i="1" s="1"/>
  <c r="V88" i="1"/>
  <c r="W88" i="1" s="1"/>
  <c r="V89" i="1"/>
  <c r="W89" i="1" s="1"/>
  <c r="V90" i="1"/>
  <c r="W90" i="1" s="1"/>
  <c r="V91" i="1"/>
  <c r="W91" i="1" s="1"/>
  <c r="V92" i="1"/>
  <c r="W92" i="1" s="1"/>
  <c r="V93" i="1"/>
  <c r="W93" i="1" s="1"/>
  <c r="V94" i="1"/>
  <c r="W94" i="1" s="1"/>
  <c r="V95" i="1"/>
  <c r="W95" i="1" s="1"/>
  <c r="V96" i="1"/>
  <c r="W96" i="1" s="1"/>
  <c r="V97" i="1"/>
  <c r="W97" i="1" s="1"/>
  <c r="V101" i="1"/>
  <c r="W101" i="1" s="1"/>
  <c r="V102" i="1"/>
  <c r="W102" i="1" s="1"/>
  <c r="V111" i="1"/>
  <c r="W111" i="1" s="1"/>
  <c r="V112" i="1"/>
  <c r="W112" i="1" s="1"/>
  <c r="V113" i="1"/>
  <c r="W113" i="1" s="1"/>
  <c r="V114" i="1"/>
  <c r="W114" i="1" s="1"/>
  <c r="V115" i="1"/>
  <c r="W115" i="1" s="1"/>
  <c r="V116" i="1"/>
  <c r="W116" i="1" s="1"/>
  <c r="V117" i="1"/>
  <c r="W117" i="1" s="1"/>
  <c r="V118" i="1"/>
  <c r="W118" i="1" s="1"/>
  <c r="V119" i="1"/>
  <c r="W119" i="1" s="1"/>
  <c r="V120" i="1"/>
  <c r="W120" i="1" s="1"/>
  <c r="V121" i="1"/>
  <c r="W121" i="1" s="1"/>
  <c r="V122" i="1"/>
  <c r="W122" i="1" s="1"/>
  <c r="V123" i="1"/>
  <c r="W123" i="1" s="1"/>
  <c r="V124" i="1"/>
  <c r="W124" i="1" s="1"/>
  <c r="V125" i="1"/>
  <c r="W125" i="1" s="1"/>
  <c r="V126" i="1"/>
  <c r="W126" i="1" s="1"/>
  <c r="V127" i="1"/>
  <c r="W127" i="1" s="1"/>
  <c r="V128" i="1"/>
  <c r="W128" i="1" s="1"/>
  <c r="V129" i="1"/>
  <c r="W129" i="1" s="1"/>
  <c r="V130" i="1"/>
  <c r="W130" i="1" s="1"/>
  <c r="V131" i="1"/>
  <c r="W131" i="1" s="1"/>
  <c r="V132" i="1"/>
  <c r="W132" i="1" s="1"/>
  <c r="V133" i="1"/>
  <c r="W133" i="1" s="1"/>
  <c r="V134" i="1"/>
  <c r="W134" i="1" s="1"/>
  <c r="V135" i="1"/>
  <c r="W135" i="1" s="1"/>
  <c r="V136" i="1"/>
  <c r="W136" i="1" s="1"/>
  <c r="V137" i="1"/>
  <c r="W137" i="1" s="1"/>
  <c r="V138" i="1"/>
  <c r="W138" i="1" s="1"/>
  <c r="V150" i="1"/>
  <c r="W150" i="1" s="1"/>
  <c r="V151" i="1"/>
  <c r="W151" i="1" s="1"/>
  <c r="V152" i="1"/>
  <c r="W152" i="1" s="1"/>
  <c r="V153" i="1"/>
  <c r="W153" i="1" s="1"/>
  <c r="V154" i="1"/>
  <c r="W154" i="1" s="1"/>
  <c r="V155" i="1"/>
  <c r="W155" i="1" s="1"/>
  <c r="V156" i="1"/>
  <c r="W156" i="1" s="1"/>
  <c r="V12" i="1"/>
  <c r="W12" i="1" s="1"/>
  <c r="V13" i="1"/>
  <c r="W13" i="1" s="1"/>
  <c r="V14" i="1"/>
  <c r="W14" i="1" s="1"/>
  <c r="V15" i="1"/>
  <c r="W15" i="1" s="1"/>
  <c r="V16" i="1"/>
  <c r="W16" i="1" s="1"/>
  <c r="V17" i="1"/>
  <c r="W17" i="1" s="1"/>
  <c r="V18" i="1"/>
  <c r="W18" i="1" s="1"/>
  <c r="V19" i="1"/>
  <c r="W19" i="1" s="1"/>
  <c r="V20" i="1"/>
  <c r="W20" i="1" s="1"/>
  <c r="V21" i="1"/>
  <c r="W21" i="1" s="1"/>
  <c r="V22" i="1"/>
  <c r="W22" i="1" s="1"/>
  <c r="V23" i="1"/>
  <c r="W23" i="1" s="1"/>
  <c r="V24" i="1"/>
  <c r="W24" i="1" s="1"/>
  <c r="V25" i="1"/>
  <c r="W25" i="1" s="1"/>
  <c r="V26" i="1"/>
  <c r="W26" i="1" s="1"/>
  <c r="V27" i="1"/>
  <c r="W27" i="1" s="1"/>
  <c r="V28" i="1"/>
  <c r="W28" i="1" s="1"/>
  <c r="V29" i="1"/>
  <c r="W29" i="1" s="1"/>
  <c r="N12" i="1"/>
  <c r="P12" i="1" s="1"/>
  <c r="U12" i="1"/>
  <c r="U13" i="1"/>
  <c r="U14" i="1"/>
  <c r="U15" i="1"/>
  <c r="U16" i="1"/>
  <c r="U17" i="1"/>
  <c r="U18" i="1"/>
  <c r="U19" i="1"/>
  <c r="U20" i="1"/>
  <c r="U21" i="1"/>
  <c r="U22" i="1"/>
  <c r="U23" i="1"/>
  <c r="U24" i="1"/>
  <c r="U25" i="1"/>
  <c r="U26" i="1"/>
  <c r="U27" i="1"/>
  <c r="U28" i="1"/>
  <c r="U29" i="1"/>
  <c r="U125" i="1"/>
  <c r="U134" i="1"/>
  <c r="Q12" i="1"/>
  <c r="U45" i="1" l="1"/>
  <c r="X130" i="1"/>
  <c r="X124" i="1"/>
  <c r="X151" i="1"/>
  <c r="X132" i="1"/>
  <c r="X117" i="1"/>
  <c r="X23" i="1"/>
  <c r="X15" i="1"/>
  <c r="X156" i="1"/>
  <c r="X19" i="1"/>
  <c r="X79" i="1"/>
  <c r="X57" i="1"/>
  <c r="X138" i="1"/>
  <c r="X115" i="1"/>
  <c r="X111" i="1"/>
  <c r="X94" i="1"/>
  <c r="X64" i="1"/>
  <c r="X21" i="1"/>
  <c r="X155" i="1"/>
  <c r="X136" i="1"/>
  <c r="X128" i="1"/>
  <c r="X153" i="1"/>
  <c r="X134" i="1"/>
  <c r="X126" i="1"/>
  <c r="X119" i="1"/>
  <c r="X75" i="1"/>
  <c r="X101" i="1"/>
  <c r="X82" i="1"/>
  <c r="X74" i="1"/>
  <c r="X66" i="1"/>
  <c r="X49" i="1"/>
  <c r="X90" i="1"/>
  <c r="X60" i="1"/>
  <c r="X29" i="1"/>
  <c r="X22" i="1"/>
  <c r="X14" i="1"/>
  <c r="X25" i="1"/>
  <c r="X27" i="1"/>
  <c r="X20" i="1"/>
  <c r="X12" i="1"/>
  <c r="X71" i="1"/>
  <c r="X121" i="1"/>
  <c r="X113" i="1"/>
  <c r="X78" i="1"/>
  <c r="X26" i="1"/>
  <c r="X18" i="1"/>
  <c r="X24" i="1"/>
  <c r="X16" i="1"/>
  <c r="X61" i="1"/>
  <c r="X46" i="1"/>
  <c r="X17" i="1"/>
  <c r="X91" i="1"/>
  <c r="X28" i="1"/>
  <c r="X13" i="1"/>
  <c r="X137" i="1"/>
  <c r="X129" i="1"/>
  <c r="X122" i="1"/>
  <c r="X114" i="1"/>
  <c r="X97" i="1"/>
  <c r="X84" i="1"/>
  <c r="X81" i="1"/>
  <c r="X68" i="1"/>
  <c r="X65" i="1"/>
  <c r="X54" i="1"/>
  <c r="X48" i="1"/>
  <c r="X87" i="1"/>
  <c r="X150" i="1"/>
  <c r="X131" i="1"/>
  <c r="X123" i="1"/>
  <c r="X116" i="1"/>
  <c r="X96" i="1"/>
  <c r="X93" i="1"/>
  <c r="X80" i="1"/>
  <c r="X77" i="1"/>
  <c r="X63" i="1"/>
  <c r="X47" i="1"/>
  <c r="X102" i="1"/>
  <c r="X86" i="1"/>
  <c r="X83" i="1"/>
  <c r="X70" i="1"/>
  <c r="X67" i="1"/>
  <c r="X56" i="1"/>
  <c r="X50" i="1"/>
  <c r="X152" i="1"/>
  <c r="X133" i="1"/>
  <c r="X125" i="1"/>
  <c r="X118" i="1"/>
  <c r="X92" i="1"/>
  <c r="X89" i="1"/>
  <c r="X76" i="1"/>
  <c r="X73" i="1"/>
  <c r="X62" i="1"/>
  <c r="X59" i="1"/>
  <c r="X95" i="1"/>
  <c r="X154" i="1"/>
  <c r="X135" i="1"/>
  <c r="X127" i="1"/>
  <c r="X120" i="1"/>
  <c r="X112" i="1"/>
  <c r="X88" i="1"/>
  <c r="X85" i="1"/>
  <c r="X72" i="1"/>
  <c r="X69" i="1"/>
  <c r="X58" i="1"/>
  <c r="X55" i="1"/>
  <c r="N106" i="1"/>
  <c r="N107" i="1"/>
  <c r="N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N123" i="1"/>
  <c r="N124" i="1"/>
  <c r="N125" i="1"/>
  <c r="N126" i="1"/>
  <c r="N127" i="1"/>
  <c r="N128" i="1"/>
  <c r="N129" i="1"/>
  <c r="N130" i="1"/>
  <c r="N131" i="1"/>
  <c r="N132" i="1"/>
  <c r="N133" i="1"/>
  <c r="N134" i="1"/>
  <c r="N135" i="1"/>
  <c r="N136" i="1"/>
  <c r="N137" i="1"/>
  <c r="N138" i="1"/>
  <c r="N105" i="1"/>
  <c r="N45" i="1"/>
  <c r="N46" i="1"/>
  <c r="N47" i="1"/>
  <c r="N48" i="1"/>
  <c r="N49" i="1"/>
  <c r="N50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X45" i="1" l="1"/>
  <c r="P13" i="1"/>
  <c r="P14" i="1"/>
  <c r="P18" i="1"/>
  <c r="P19" i="1"/>
  <c r="P20" i="1"/>
  <c r="P21" i="1"/>
  <c r="P22" i="1"/>
  <c r="P27" i="1"/>
  <c r="P28" i="1"/>
  <c r="P29" i="1"/>
  <c r="P46" i="1"/>
  <c r="P47" i="1"/>
  <c r="P48" i="1"/>
  <c r="P50" i="1"/>
  <c r="P53" i="1"/>
  <c r="P54" i="1"/>
  <c r="P55" i="1"/>
  <c r="P56" i="1"/>
  <c r="P60" i="1"/>
  <c r="P61" i="1"/>
  <c r="P62" i="1"/>
  <c r="P63" i="1"/>
  <c r="P64" i="1"/>
  <c r="P67" i="1"/>
  <c r="P69" i="1"/>
  <c r="P70" i="1"/>
  <c r="P72" i="1"/>
  <c r="P73" i="1"/>
  <c r="P74" i="1"/>
  <c r="P75" i="1"/>
  <c r="P76" i="1"/>
  <c r="P77" i="1"/>
  <c r="P78" i="1"/>
  <c r="P80" i="1"/>
  <c r="P82" i="1"/>
  <c r="P83" i="1"/>
  <c r="P84" i="1"/>
  <c r="P85" i="1"/>
  <c r="P86" i="1"/>
  <c r="P87" i="1"/>
  <c r="P88" i="1"/>
  <c r="P90" i="1"/>
  <c r="P91" i="1"/>
  <c r="P92" i="1"/>
  <c r="P94" i="1"/>
  <c r="P95" i="1"/>
  <c r="P96" i="1"/>
  <c r="P45" i="1"/>
  <c r="P105" i="1"/>
  <c r="P106" i="1"/>
  <c r="P107" i="1"/>
  <c r="P108" i="1"/>
  <c r="P109" i="1"/>
  <c r="P110" i="1"/>
  <c r="P111" i="1"/>
  <c r="P112" i="1"/>
  <c r="P113" i="1"/>
  <c r="P114" i="1"/>
  <c r="P115" i="1"/>
  <c r="P116" i="1"/>
  <c r="P117" i="1"/>
  <c r="P118" i="1"/>
  <c r="P119" i="1"/>
  <c r="P120" i="1"/>
  <c r="P121" i="1"/>
  <c r="P122" i="1"/>
  <c r="P123" i="1"/>
  <c r="P124" i="1"/>
  <c r="P125" i="1"/>
  <c r="P126" i="1"/>
  <c r="P127" i="1"/>
  <c r="P128" i="1"/>
  <c r="P129" i="1"/>
  <c r="P130" i="1"/>
  <c r="P131" i="1"/>
  <c r="P132" i="1"/>
  <c r="P133" i="1"/>
  <c r="P134" i="1"/>
  <c r="P135" i="1"/>
  <c r="P136" i="1"/>
  <c r="P137" i="1"/>
  <c r="P138" i="1"/>
  <c r="P49" i="1"/>
  <c r="P57" i="1"/>
  <c r="P58" i="1"/>
  <c r="P59" i="1"/>
  <c r="P65" i="1"/>
  <c r="P66" i="1"/>
  <c r="P68" i="1"/>
  <c r="P71" i="1"/>
  <c r="P79" i="1"/>
  <c r="P81" i="1"/>
  <c r="P89" i="1"/>
  <c r="P93" i="1"/>
  <c r="P15" i="1"/>
  <c r="P16" i="1"/>
  <c r="P17" i="1"/>
  <c r="P23" i="1"/>
  <c r="P24" i="1"/>
  <c r="P25" i="1"/>
  <c r="P26" i="1"/>
  <c r="P97" i="1" l="1"/>
  <c r="P139" i="1"/>
  <c r="P31" i="1"/>
  <c r="P38" i="1" s="1"/>
  <c r="C13" i="1" l="1"/>
  <c r="C14" i="1" s="1"/>
  <c r="C15" i="1" s="1"/>
  <c r="C16" i="1" s="1"/>
  <c r="C17" i="1" s="1"/>
  <c r="C18" i="1" s="1"/>
  <c r="C19" i="1" s="1"/>
  <c r="C20" i="1" s="1"/>
  <c r="C21" i="1" s="1"/>
  <c r="C22" i="1" s="1"/>
  <c r="C23" i="1" s="1"/>
  <c r="C24" i="1" s="1"/>
  <c r="C25" i="1" s="1"/>
  <c r="C26" i="1" s="1"/>
  <c r="C27" i="1" s="1"/>
  <c r="C28" i="1" s="1"/>
  <c r="C29" i="1" s="1"/>
  <c r="C30" i="1" s="1"/>
  <c r="C46" i="1" l="1"/>
  <c r="C47" i="1" s="1"/>
  <c r="C48" i="1" s="1"/>
  <c r="C49" i="1" s="1"/>
  <c r="C50" i="1" s="1"/>
  <c r="C51" i="1" l="1"/>
  <c r="C52" i="1" s="1"/>
  <c r="C53" i="1" s="1"/>
  <c r="C54" i="1" s="1"/>
  <c r="C55" i="1" s="1"/>
  <c r="C56" i="1" s="1"/>
  <c r="C57" i="1" s="1"/>
  <c r="C58" i="1" s="1"/>
  <c r="C59" i="1" s="1"/>
  <c r="C60" i="1" s="1"/>
  <c r="C61" i="1" s="1"/>
  <c r="C62" i="1" s="1"/>
  <c r="C63" i="1" s="1"/>
  <c r="C64" i="1" s="1"/>
  <c r="C65" i="1" l="1"/>
  <c r="C66" i="1" s="1"/>
  <c r="C67" i="1" s="1"/>
  <c r="C68" i="1" s="1"/>
  <c r="C69" i="1" s="1"/>
  <c r="C70" i="1" s="1"/>
  <c r="C71" i="1" s="1"/>
  <c r="C72" i="1" s="1"/>
  <c r="C73" i="1" s="1"/>
  <c r="C74" i="1" s="1"/>
  <c r="C75" i="1" s="1"/>
  <c r="C76" i="1" s="1"/>
  <c r="C77" i="1" s="1"/>
  <c r="C78" i="1" s="1"/>
  <c r="C79" i="1" s="1"/>
  <c r="C80" i="1" s="1"/>
  <c r="C81" i="1" s="1"/>
  <c r="C82" i="1" s="1"/>
  <c r="C83" i="1" s="1"/>
  <c r="C84" i="1" s="1"/>
  <c r="C85" i="1" s="1"/>
  <c r="C86" i="1" s="1"/>
  <c r="C87" i="1" s="1"/>
  <c r="C88" i="1" s="1"/>
  <c r="C89" i="1" s="1"/>
  <c r="C90" i="1" s="1"/>
  <c r="C91" i="1" s="1"/>
  <c r="C92" i="1" s="1"/>
  <c r="C93" i="1" s="1"/>
  <c r="C94" i="1" s="1"/>
  <c r="C95" i="1" s="1"/>
  <c r="C96" i="1" s="1"/>
  <c r="C105" i="1" s="1"/>
  <c r="C106" i="1" s="1"/>
  <c r="C107" i="1" s="1"/>
  <c r="C108" i="1" s="1"/>
  <c r="C109" i="1" s="1"/>
  <c r="C110" i="1" s="1"/>
  <c r="C111" i="1" s="1"/>
  <c r="C112" i="1" s="1"/>
  <c r="C113" i="1" s="1"/>
  <c r="C114" i="1" s="1"/>
  <c r="C115" i="1" s="1"/>
  <c r="C116" i="1" s="1"/>
  <c r="C117" i="1" s="1"/>
  <c r="C118" i="1" s="1"/>
  <c r="C119" i="1" s="1"/>
  <c r="C120" i="1" s="1"/>
  <c r="C121" i="1" s="1"/>
  <c r="C122" i="1" s="1"/>
  <c r="C123" i="1" s="1"/>
  <c r="C124" i="1" s="1"/>
  <c r="C125" i="1" s="1"/>
  <c r="C126" i="1" s="1"/>
  <c r="C127" i="1" s="1"/>
  <c r="C128" i="1" s="1"/>
  <c r="C129" i="1" s="1"/>
  <c r="C130" i="1" s="1"/>
  <c r="C131" i="1" s="1"/>
  <c r="C132" i="1" s="1"/>
  <c r="C133" i="1" s="1"/>
  <c r="C134" i="1" s="1"/>
  <c r="C135" i="1" s="1"/>
  <c r="C136" i="1" s="1"/>
  <c r="C137" i="1" s="1"/>
  <c r="C138" i="1" s="1"/>
  <c r="P1" i="2"/>
  <c r="N1" i="2"/>
  <c r="O1" i="2"/>
  <c r="R1" i="2" s="1"/>
  <c r="T1" i="2" s="1"/>
  <c r="Q1" i="2" l="1"/>
  <c r="U1" i="2" s="1"/>
</calcChain>
</file>

<file path=xl/sharedStrings.xml><?xml version="1.0" encoding="utf-8"?>
<sst xmlns="http://schemas.openxmlformats.org/spreadsheetml/2006/main" count="602" uniqueCount="337">
  <si>
    <t>Conserje</t>
  </si>
  <si>
    <t>Victorina de Jesús Peralta Peralta</t>
  </si>
  <si>
    <t>Sara Adelaida Quevedo Alcantara</t>
  </si>
  <si>
    <t>Elida Etelvina Obando Hernandez</t>
  </si>
  <si>
    <t>Yomara Ninett Escobar Calderón</t>
  </si>
  <si>
    <t>Peón Vigilante V</t>
  </si>
  <si>
    <t>Candido Samayoa y Samayoa</t>
  </si>
  <si>
    <t>Axel Augusto Lopez De León</t>
  </si>
  <si>
    <t>Henry Alejandro Ventura Hernandez</t>
  </si>
  <si>
    <t>Jorge Adán Arizandieta García</t>
  </si>
  <si>
    <t>Peón</t>
  </si>
  <si>
    <t>Rafael de Jesús Perea Peralta</t>
  </si>
  <si>
    <t>José Filiberto Domingo Domingo</t>
  </si>
  <si>
    <t>Domingo Sánchez Alonzo</t>
  </si>
  <si>
    <t>Agustín López López</t>
  </si>
  <si>
    <t>Nelson Orlando Quiñonez Yohol</t>
  </si>
  <si>
    <t>Herculano Colmenar Estrada</t>
  </si>
  <si>
    <t>Guillermo Apolonio Chuc Mejía</t>
  </si>
  <si>
    <t>Marcelino Gómez Dávila</t>
  </si>
  <si>
    <t>Héctor William Martínez Cabrera</t>
  </si>
  <si>
    <t>Napoleon Canahui Pop</t>
  </si>
  <si>
    <t>Calixto de Jesús Rodríguez Quintero</t>
  </si>
  <si>
    <t>Wilber Celestino Gonzalez Guerra</t>
  </si>
  <si>
    <t>Alexis Rodolfo Gonzáles Avila</t>
  </si>
  <si>
    <t>Domingo Antonio Martínez Vásquez</t>
  </si>
  <si>
    <t>Juan Luis Hernández Hernández</t>
  </si>
  <si>
    <t>Carlos Augusto Secaida Hernández</t>
  </si>
  <si>
    <t>Juan José Rodas Rivas</t>
  </si>
  <si>
    <t>Filiberto Antonio Pinto</t>
  </si>
  <si>
    <t>Fidencio Monge Pérez</t>
  </si>
  <si>
    <t>Basilio Ordoñez Lares</t>
  </si>
  <si>
    <t>Québrin Humberto Romero Chinchilla</t>
  </si>
  <si>
    <t>Inocente Byron Pineda Dionicio</t>
  </si>
  <si>
    <t>Carlos Fernando Tello Valdez</t>
  </si>
  <si>
    <t>Roberto Leonel González Miguel</t>
  </si>
  <si>
    <t>Gerver Oswaldo Suruy Estupe</t>
  </si>
  <si>
    <t>Andrés Payes Rodríguez</t>
  </si>
  <si>
    <t>Ignacio Seijas Sequen</t>
  </si>
  <si>
    <t>Mario Arturo Sigüenza</t>
  </si>
  <si>
    <t>Nery Armando Castañeda Avilés</t>
  </si>
  <si>
    <t>Cosmen Vitalino Obando Montenegro</t>
  </si>
  <si>
    <t>Juan Antonio Roque Dionisio</t>
  </si>
  <si>
    <t>Marlon Geovani Arizandieta Arroyo</t>
  </si>
  <si>
    <t>Erik Leonel Quixaj Ortiz</t>
  </si>
  <si>
    <t>Reyna Elizabeth Toc Choz</t>
  </si>
  <si>
    <t>José Luis Arizandieta Cabrera</t>
  </si>
  <si>
    <t>Jorge Eduardo López Ramírez</t>
  </si>
  <si>
    <t>Hector Antonio Avila Hernández</t>
  </si>
  <si>
    <t>Esvin Daniel Ramirez Pineda</t>
  </si>
  <si>
    <t>Jefry Antonio Paiz Díaz</t>
  </si>
  <si>
    <t>Edie Stuardo García Velásquez</t>
  </si>
  <si>
    <t>Bernardino Alistún Cachín</t>
  </si>
  <si>
    <t>Jardinero II</t>
  </si>
  <si>
    <t>Esvin Leonel Rivera Pineda</t>
  </si>
  <si>
    <t>José Alberto Rucal</t>
  </si>
  <si>
    <t>Emilio Taque Carranza</t>
  </si>
  <si>
    <t>Rigoberto de Jesús Osorio Morataya</t>
  </si>
  <si>
    <t>Víctor Manuel López Rodríguez</t>
  </si>
  <si>
    <t>Cosme Virgilio Morales Rodríguez</t>
  </si>
  <si>
    <t>Carlos Alberto Morales Contreras</t>
  </si>
  <si>
    <t>Felipe Santiago Carreto</t>
  </si>
  <si>
    <t>Sotero Chocón Vargas</t>
  </si>
  <si>
    <t>José Muñoz Chávez</t>
  </si>
  <si>
    <t>Víctor Vicente Paredes González</t>
  </si>
  <si>
    <t>Antonio Coy Hernandez</t>
  </si>
  <si>
    <t>Vitelio Catalan Ovando</t>
  </si>
  <si>
    <t>Hector Adelson Zepeda Coj</t>
  </si>
  <si>
    <t>Gabriel de Jesús Morales Pineda</t>
  </si>
  <si>
    <t>Adan Crispín</t>
  </si>
  <si>
    <t>Fredy Leonidas Domínguez Ortiz</t>
  </si>
  <si>
    <t>Vicente Orlando Escobar Estupe</t>
  </si>
  <si>
    <t>Gerardo Macolás Marroquín</t>
  </si>
  <si>
    <t>Teodoro Quexel Lopez</t>
  </si>
  <si>
    <t>Julio Rodolfo Nixón García Ramírez</t>
  </si>
  <si>
    <t>Neri Antonio Hernández Osorio</t>
  </si>
  <si>
    <t>Roberto Romero Peralta</t>
  </si>
  <si>
    <t>AUTORIDAD PARA EL MANEJO SUSTENTABLE DE LA CUENCA Y DEL LAGO DE AMATITLÁN</t>
  </si>
  <si>
    <t xml:space="preserve"> RENGLÓN 031 "JORNALES" </t>
  </si>
  <si>
    <t xml:space="preserve">Empleado </t>
  </si>
  <si>
    <t xml:space="preserve">Titulo del Jornal </t>
  </si>
  <si>
    <t xml:space="preserve">No. </t>
  </si>
  <si>
    <t>Bono 66-2000</t>
  </si>
  <si>
    <t xml:space="preserve">Jornal </t>
  </si>
  <si>
    <t>Km 22</t>
  </si>
  <si>
    <t>Desechos Sólidos</t>
  </si>
  <si>
    <t>La Cerra</t>
  </si>
  <si>
    <t>Desechos Líquidos</t>
  </si>
  <si>
    <t>Estación Acuática</t>
  </si>
  <si>
    <t xml:space="preserve">Forestal </t>
  </si>
  <si>
    <t xml:space="preserve">km 22 </t>
  </si>
  <si>
    <t>Renglón 033</t>
  </si>
  <si>
    <t>Administrativo</t>
  </si>
  <si>
    <t>Renglon 033</t>
  </si>
  <si>
    <t xml:space="preserve">Ismael Obdulio Lucas Ramírez </t>
  </si>
  <si>
    <t xml:space="preserve">Alberto de Jesus Coy Cruz </t>
  </si>
  <si>
    <t>Mauro Romero González Quezada</t>
  </si>
  <si>
    <t>Cecilio Antonio Vasquez Soto</t>
  </si>
  <si>
    <t xml:space="preserve">Eduardo Gertrudis Alvarado Mansilla </t>
  </si>
  <si>
    <t>Jesús Antonio Montúfar Mazariegos</t>
  </si>
  <si>
    <t>Edgar Rolando Cruz Pineda</t>
  </si>
  <si>
    <t>Humedal</t>
  </si>
  <si>
    <t>Estuardo Randolfo Gutierrez Cruz</t>
  </si>
  <si>
    <t xml:space="preserve">Miguel Angel de León </t>
  </si>
  <si>
    <t>KM 22</t>
  </si>
  <si>
    <t>Alber Asael Godínez Hernández</t>
  </si>
  <si>
    <t>Alfredo Leonardo Bámaca</t>
  </si>
  <si>
    <t>Francisco Javier Rivera Orellana</t>
  </si>
  <si>
    <t>Miguel Ángel Ramos Luis</t>
  </si>
  <si>
    <t xml:space="preserve">Juan Pablo Lemus Corado </t>
  </si>
  <si>
    <t>Julio Roberto Martínez Aguilar</t>
  </si>
  <si>
    <t>TOTAL DEVENGADO MENSUAL</t>
  </si>
  <si>
    <t>11130016-219-00-0115-0001-12-33-00-000-001-000-031-00000</t>
  </si>
  <si>
    <t>Ubicación</t>
  </si>
  <si>
    <t xml:space="preserve">Ubicación </t>
  </si>
  <si>
    <t>Peon Vigilante V</t>
  </si>
  <si>
    <t>11130016-216-00-0115-0003-12-33-00-000-005-000-031-00000</t>
  </si>
  <si>
    <t>11130016-219-00-0115-0002-12-00-00-000-002-000-031-00000</t>
  </si>
  <si>
    <t>66-2020-031-AMSA</t>
  </si>
  <si>
    <t xml:space="preserve">E468135936 </t>
  </si>
  <si>
    <t xml:space="preserve">NPG </t>
  </si>
  <si>
    <t>E468133488</t>
  </si>
  <si>
    <t>E468136886</t>
  </si>
  <si>
    <t>E468271740</t>
  </si>
  <si>
    <t>E468137416</t>
  </si>
  <si>
    <t>E468146792</t>
  </si>
  <si>
    <t>E468180478</t>
  </si>
  <si>
    <t>E468181261</t>
  </si>
  <si>
    <t>E468182462</t>
  </si>
  <si>
    <t>E468182837</t>
  </si>
  <si>
    <t>E468183175</t>
  </si>
  <si>
    <t>E468184902</t>
  </si>
  <si>
    <t>E468186298</t>
  </si>
  <si>
    <t>E468187243</t>
  </si>
  <si>
    <t>E468188207</t>
  </si>
  <si>
    <t>E468189521</t>
  </si>
  <si>
    <t>E468190333</t>
  </si>
  <si>
    <t>E468191615</t>
  </si>
  <si>
    <t>E468230696</t>
  </si>
  <si>
    <t>E468230289</t>
  </si>
  <si>
    <t>E468228225</t>
  </si>
  <si>
    <t>E468228020</t>
  </si>
  <si>
    <t>E468227733</t>
  </si>
  <si>
    <t>E468227520</t>
  </si>
  <si>
    <t>E468226982</t>
  </si>
  <si>
    <t>E468226664</t>
  </si>
  <si>
    <t>E468226281</t>
  </si>
  <si>
    <t>E468225846</t>
  </si>
  <si>
    <t>E468225218</t>
  </si>
  <si>
    <t>E468224998</t>
  </si>
  <si>
    <t>E468224696</t>
  </si>
  <si>
    <t>E468222413</t>
  </si>
  <si>
    <t>E468229825</t>
  </si>
  <si>
    <t>E468221999</t>
  </si>
  <si>
    <t>E468221670</t>
  </si>
  <si>
    <t>E468220828</t>
  </si>
  <si>
    <t>E468220542</t>
  </si>
  <si>
    <t>E468189769</t>
  </si>
  <si>
    <t>E468189416</t>
  </si>
  <si>
    <t>E468188959</t>
  </si>
  <si>
    <t>E468188290</t>
  </si>
  <si>
    <t>E468186980</t>
  </si>
  <si>
    <t>E468186689</t>
  </si>
  <si>
    <t>E468185321</t>
  </si>
  <si>
    <t>E468184848</t>
  </si>
  <si>
    <t>E468186212</t>
  </si>
  <si>
    <t>E468184236</t>
  </si>
  <si>
    <t>E468184007</t>
  </si>
  <si>
    <t>E468183841</t>
  </si>
  <si>
    <t>E468183574</t>
  </si>
  <si>
    <t>E468183248</t>
  </si>
  <si>
    <t>E468182993</t>
  </si>
  <si>
    <t>E468182829</t>
  </si>
  <si>
    <t>E468182160</t>
  </si>
  <si>
    <t>E468181830</t>
  </si>
  <si>
    <t>E468181415</t>
  </si>
  <si>
    <t>E468181172</t>
  </si>
  <si>
    <t>E468180699</t>
  </si>
  <si>
    <t>E468179135</t>
  </si>
  <si>
    <t>E468284990</t>
  </si>
  <si>
    <t>E468284796</t>
  </si>
  <si>
    <t>E468284745</t>
  </si>
  <si>
    <t>E468286357</t>
  </si>
  <si>
    <t>E468293086</t>
  </si>
  <si>
    <t>Guilder Ivan Rivera Sanchez</t>
  </si>
  <si>
    <t>Orlando Estuardo Gomez Murga</t>
  </si>
  <si>
    <t>Yury Geovani Guzmán Avilés</t>
  </si>
  <si>
    <t>Manolo Telón Hernández</t>
  </si>
  <si>
    <t xml:space="preserve">Lesbin  Asbel Sántizo Dávila </t>
  </si>
  <si>
    <t xml:space="preserve">Jeimy Arely Obando Osorio </t>
  </si>
  <si>
    <t>peón</t>
  </si>
  <si>
    <t>Carlos Humberto Gatica González</t>
  </si>
  <si>
    <t>COMPLEMENTO
SALARIO</t>
  </si>
  <si>
    <t>Bertilia Azucena Gonzalez Pérez de González</t>
  </si>
  <si>
    <t>Saida Amarilis Son Ejcomac</t>
  </si>
  <si>
    <t>km 22</t>
  </si>
  <si>
    <t>Estuardo Bernabe López Chávez</t>
  </si>
  <si>
    <t>Carlos Eligio Cun Perea</t>
  </si>
  <si>
    <t>la cerra</t>
  </si>
  <si>
    <t>Ejecución de Proyectos</t>
  </si>
  <si>
    <t>José Abel Chamale Par</t>
  </si>
  <si>
    <t>Vilmer Jimenez Choma</t>
  </si>
  <si>
    <t xml:space="preserve">Jardinero II </t>
  </si>
  <si>
    <t xml:space="preserve">Wilson Ivan Chacon Peralta </t>
  </si>
  <si>
    <t xml:space="preserve">Melbi Ediberto Catalan Ovando </t>
  </si>
  <si>
    <t xml:space="preserve">Remigton Werny Edemilson Alvarado </t>
  </si>
  <si>
    <t xml:space="preserve">Codigo de empleado </t>
  </si>
  <si>
    <t xml:space="preserve">No. de Contrato </t>
  </si>
  <si>
    <t>01-2022-031-AMSA</t>
  </si>
  <si>
    <t>02-2022-031-AMSA</t>
  </si>
  <si>
    <t>03-2022-031-AMSA</t>
  </si>
  <si>
    <t>04-2022-031-AMSA</t>
  </si>
  <si>
    <t>05-2022-031-AMSA</t>
  </si>
  <si>
    <t>07-2022-031-AMSA</t>
  </si>
  <si>
    <t>08-2022-031-AMSA</t>
  </si>
  <si>
    <t>12-2022-031-AMSA</t>
  </si>
  <si>
    <t>16-2022-031-AMSA</t>
  </si>
  <si>
    <t>13-2022-031-AMSA</t>
  </si>
  <si>
    <t>06-2022-031-AMSS</t>
  </si>
  <si>
    <t>11-2022-031-AMSA</t>
  </si>
  <si>
    <t>14-2022-031-AMSA</t>
  </si>
  <si>
    <t>15-2022-031-AMSA</t>
  </si>
  <si>
    <t>17-2022-031-AMSA</t>
  </si>
  <si>
    <t>23-2022-031-AMSA</t>
  </si>
  <si>
    <t>24-2022-031-AMSA</t>
  </si>
  <si>
    <t>25-2022-031-AMSA</t>
  </si>
  <si>
    <t>22-2022-031-AMSA</t>
  </si>
  <si>
    <t>18-2022-031-AMSA</t>
  </si>
  <si>
    <t>27-2022-031-AMSA</t>
  </si>
  <si>
    <t>28-2022-031-AMSA</t>
  </si>
  <si>
    <t>29-2022-031-AMSA</t>
  </si>
  <si>
    <t>30-2022-031-AMSA</t>
  </si>
  <si>
    <t>31-2022-031-AMSA</t>
  </si>
  <si>
    <t>32-2022-031-AMSA</t>
  </si>
  <si>
    <t>33-2022-031-AMSA</t>
  </si>
  <si>
    <t>34-2022-031-AMSA</t>
  </si>
  <si>
    <t>35-2022-031-AMSA</t>
  </si>
  <si>
    <t>36-2022-031-AMSA</t>
  </si>
  <si>
    <t>37-2022-031-AMSA</t>
  </si>
  <si>
    <t>38-2022-031-AMSA</t>
  </si>
  <si>
    <t>39-2022-031-AMSA</t>
  </si>
  <si>
    <t>40-2022-031-AMSA</t>
  </si>
  <si>
    <t>41-2022-031-AMSA</t>
  </si>
  <si>
    <t>42-2022-031-AMSA</t>
  </si>
  <si>
    <t>43-2022-031-AMSA</t>
  </si>
  <si>
    <t>46-2022-031-AMSA</t>
  </si>
  <si>
    <t>47-2022-031-AMSA</t>
  </si>
  <si>
    <t>48-2022-031-AMSA</t>
  </si>
  <si>
    <t>50-2022-031-AMSA</t>
  </si>
  <si>
    <t>51-2022-031-AMSA</t>
  </si>
  <si>
    <t>52-2022-031-AMSA</t>
  </si>
  <si>
    <t>53-2022-031-AMSA</t>
  </si>
  <si>
    <t>54-2022-031-AMSA</t>
  </si>
  <si>
    <t>55-2022-031-AMSA</t>
  </si>
  <si>
    <t>56-2022-031-AMSA</t>
  </si>
  <si>
    <t>57-2022-031-AMSA</t>
  </si>
  <si>
    <t>58-2022-031-AMSA</t>
  </si>
  <si>
    <t>59-2022-031-AMSA</t>
  </si>
  <si>
    <t>60-2022-031-AMSA</t>
  </si>
  <si>
    <t>61-2022-031-AMSA</t>
  </si>
  <si>
    <t>62-2022-031-AMSA</t>
  </si>
  <si>
    <t>63-2022-031-AMSA</t>
  </si>
  <si>
    <t>64-2022-031-AMSA</t>
  </si>
  <si>
    <t>65-2022-031-AMSA</t>
  </si>
  <si>
    <t>66-2022-031-AMSA</t>
  </si>
  <si>
    <t>67-2022-031-AMSA</t>
  </si>
  <si>
    <t>68-2022-031-AMSA</t>
  </si>
  <si>
    <t>69-2022-031-AMSA</t>
  </si>
  <si>
    <t>70-2022-031-AMSA</t>
  </si>
  <si>
    <t>71-2022-031-AMSA</t>
  </si>
  <si>
    <t>72-2022-031-AMSA</t>
  </si>
  <si>
    <t>73-2022-031-AMSA</t>
  </si>
  <si>
    <t>74-2022-031-AMSA</t>
  </si>
  <si>
    <t>75-2022-031-AMSA</t>
  </si>
  <si>
    <t>76-2022-031-AMSA</t>
  </si>
  <si>
    <t>77-2022-031-AMSA</t>
  </si>
  <si>
    <t>78-2022-031-AMSA</t>
  </si>
  <si>
    <t>79-2022-031-AMSA</t>
  </si>
  <si>
    <t>80-2022-031-AMSA</t>
  </si>
  <si>
    <t>81-2022-031-AMSA</t>
  </si>
  <si>
    <t>82-2022-031-AMSA</t>
  </si>
  <si>
    <t>83-2022-031-AMSA</t>
  </si>
  <si>
    <t>84-2022-031-AMSA</t>
  </si>
  <si>
    <t>85-2022-031-AMSA</t>
  </si>
  <si>
    <t>86-2022-031-AMSA</t>
  </si>
  <si>
    <t>87-2022-031-AMSA</t>
  </si>
  <si>
    <t>88-2022-031-AMSA</t>
  </si>
  <si>
    <t>89-2022-031-AMSA</t>
  </si>
  <si>
    <t>90-2022-031-AMSA</t>
  </si>
  <si>
    <t>91-2022-031-AMSA</t>
  </si>
  <si>
    <t>92-2022-031-AMSA</t>
  </si>
  <si>
    <t>93-2022-031-AMSA</t>
  </si>
  <si>
    <t>94-2022-031-AMSA</t>
  </si>
  <si>
    <t>95-2022-031-AMSA</t>
  </si>
  <si>
    <t>96-2022-031-AMSA</t>
  </si>
  <si>
    <t>98-2022-031-AMSA</t>
  </si>
  <si>
    <t>99-2022-031-AMSA</t>
  </si>
  <si>
    <t>100-2022-031-AMSA</t>
  </si>
  <si>
    <t>101-2022-031-AMSA</t>
  </si>
  <si>
    <t>102-2022-031-AMSA</t>
  </si>
  <si>
    <t>103-2022-031-AMSA</t>
  </si>
  <si>
    <t>104-2022-031-AMSA</t>
  </si>
  <si>
    <t>105-2022-031-AMSA</t>
  </si>
  <si>
    <t>106-2022-031-AMSA</t>
  </si>
  <si>
    <t>107-2022-031-AMSA</t>
  </si>
  <si>
    <t>108-2022-031-AMSA</t>
  </si>
  <si>
    <t>109-2022-031-AMSA</t>
  </si>
  <si>
    <t>110-2022-031-AMSA</t>
  </si>
  <si>
    <t>111-2022-031-AMSA</t>
  </si>
  <si>
    <t>112-2022-031-AMSA</t>
  </si>
  <si>
    <t>113-2022-031-AMSA</t>
  </si>
  <si>
    <t xml:space="preserve">TOTALES </t>
  </si>
  <si>
    <t>09-2022-031-AMSA</t>
  </si>
  <si>
    <t>Alejandra Rubí Cifuentes Véliz</t>
  </si>
  <si>
    <t xml:space="preserve"> </t>
  </si>
  <si>
    <t>Carlos Alfredo Sandoval  Monroy</t>
  </si>
  <si>
    <t xml:space="preserve">SALARIOS DEVENGADOS </t>
  </si>
  <si>
    <t xml:space="preserve">TOTAL  </t>
  </si>
  <si>
    <t xml:space="preserve">total   </t>
  </si>
  <si>
    <t xml:space="preserve">total </t>
  </si>
  <si>
    <t>SIGES</t>
  </si>
  <si>
    <t>TOTAL</t>
  </si>
  <si>
    <t>TOTAL DEVENGADO ENERO-FEBRERO</t>
  </si>
  <si>
    <t>Elaboró:</t>
  </si>
  <si>
    <t>Vo.Bo.</t>
  </si>
  <si>
    <t>Mercy Edelman Rivas</t>
  </si>
  <si>
    <t>Edgar Rolando Zamora Ruiz</t>
  </si>
  <si>
    <t>Encargada de Nómina</t>
  </si>
  <si>
    <t>Director Ejecutivo</t>
  </si>
  <si>
    <t>AMSA</t>
  </si>
  <si>
    <t>Renglon 72</t>
  </si>
  <si>
    <t>Bonificación anual (BONO 14)</t>
  </si>
  <si>
    <t>BONO 14 CORRESPONDIENTE DE FEBRERO 2022</t>
  </si>
  <si>
    <t>Nazario Hernández Osorio</t>
  </si>
  <si>
    <t>TOTAL DEVENGADO FEBRERO</t>
  </si>
  <si>
    <t>10-2022-031-AMSA</t>
  </si>
  <si>
    <t>TOTAL DEVENGADO MARZO A JUNIO</t>
  </si>
  <si>
    <t xml:space="preserve">NOTA: Bono 14 correspondiente de marzo a junio 2022, ya que aun se encuentra suspendido por el IGSS no lo reflejo el sistema en nómina general.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</si>
</sst>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8" formatCode="&quot;Q&quot;#,##0.00;[Red]\-&quot;Q&quot;#,##0.00"/>
    <numFmt numFmtId="44" formatCode="_-&quot;Q&quot;* #,##0.00_-;\-&quot;Q&quot;* #,##0.00_-;_-&quot;Q&quot;* &quot;-&quot;??_-;_-@_-"/>
    <numFmt numFmtId="43" formatCode="_-* #,##0.00_-;\-* #,##0.00_-;_-* &quot;-&quot;??_-;_-@_-"/>
    <numFmt numFmtId="164" formatCode="_(&quot;Q&quot;* #,##0.00_);_(&quot;Q&quot;* \(#,##0.00\);_(&quot;Q&quot;* &quot;-&quot;??_);_(@_)"/>
    <numFmt numFmtId="165" formatCode="_-[$Q-100A]* #,##0.00_-;\-[$Q-100A]* #,##0.00_-;_-[$Q-100A]* &quot;-&quot;??_-;_-@_-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1"/>
      <name val="Trebuchet MS"/>
      <family val="2"/>
    </font>
    <font>
      <sz val="11"/>
      <color theme="1"/>
      <name val="Trebuchet MS"/>
      <family val="2"/>
    </font>
    <font>
      <b/>
      <sz val="11"/>
      <color theme="1"/>
      <name val="Trebuchet MS"/>
      <family val="2"/>
    </font>
    <font>
      <sz val="11"/>
      <name val="Trebuchet MS"/>
      <family val="2"/>
    </font>
    <font>
      <sz val="11"/>
      <color theme="0"/>
      <name val="Calibri"/>
      <family val="2"/>
      <scheme val="minor"/>
    </font>
    <font>
      <b/>
      <sz val="11"/>
      <color theme="0"/>
      <name val="Trebuchet MS"/>
      <family val="2"/>
    </font>
    <font>
      <b/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sz val="9"/>
      <color theme="1"/>
      <name val="Trebuchet MS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EC57A"/>
        <bgColor indexed="64"/>
      </patternFill>
    </fill>
    <fill>
      <patternFill patternType="solid">
        <fgColor theme="4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44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06">
    <xf numFmtId="0" fontId="0" fillId="0" borderId="0" xfId="0"/>
    <xf numFmtId="44" fontId="0" fillId="2" borderId="2" xfId="1" applyFont="1" applyFill="1" applyBorder="1"/>
    <xf numFmtId="0" fontId="0" fillId="0" borderId="0" xfId="0" applyFont="1"/>
    <xf numFmtId="0" fontId="0" fillId="2" borderId="2" xfId="0" applyFont="1" applyFill="1" applyBorder="1"/>
    <xf numFmtId="44" fontId="0" fillId="2" borderId="2" xfId="0" applyNumberFormat="1" applyFont="1" applyFill="1" applyBorder="1"/>
    <xf numFmtId="0" fontId="5" fillId="0" borderId="0" xfId="4" applyFont="1" applyBorder="1" applyAlignment="1">
      <alignment vertical="center"/>
    </xf>
    <xf numFmtId="0" fontId="5" fillId="0" borderId="0" xfId="2" applyFont="1" applyFill="1" applyAlignment="1">
      <alignment vertical="center"/>
    </xf>
    <xf numFmtId="0" fontId="5" fillId="0" borderId="0" xfId="2" applyFont="1" applyFill="1" applyBorder="1" applyAlignment="1">
      <alignment vertical="center"/>
    </xf>
    <xf numFmtId="44" fontId="4" fillId="2" borderId="2" xfId="1" applyFont="1" applyFill="1" applyBorder="1" applyAlignment="1">
      <alignment horizontal="center" vertical="center"/>
    </xf>
    <xf numFmtId="49" fontId="4" fillId="2" borderId="2" xfId="2" applyNumberFormat="1" applyFont="1" applyFill="1" applyBorder="1" applyAlignment="1">
      <alignment horizontal="center" vertical="center"/>
    </xf>
    <xf numFmtId="0" fontId="4" fillId="2" borderId="2" xfId="2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/>
    </xf>
    <xf numFmtId="0" fontId="4" fillId="2" borderId="2" xfId="2" applyFont="1" applyFill="1" applyBorder="1" applyAlignment="1">
      <alignment horizontal="left" vertical="center"/>
    </xf>
    <xf numFmtId="0" fontId="0" fillId="2" borderId="0" xfId="0" applyFont="1" applyFill="1"/>
    <xf numFmtId="49" fontId="4" fillId="4" borderId="2" xfId="2" applyNumberFormat="1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/>
    </xf>
    <xf numFmtId="44" fontId="0" fillId="3" borderId="2" xfId="0" applyNumberFormat="1" applyFont="1" applyFill="1" applyBorder="1"/>
    <xf numFmtId="44" fontId="0" fillId="0" borderId="2" xfId="0" applyNumberFormat="1" applyFont="1" applyFill="1" applyBorder="1"/>
    <xf numFmtId="44" fontId="0" fillId="6" borderId="2" xfId="0" applyNumberFormat="1" applyFont="1" applyFill="1" applyBorder="1"/>
    <xf numFmtId="0" fontId="0" fillId="0" borderId="2" xfId="0" applyFont="1" applyBorder="1"/>
    <xf numFmtId="0" fontId="0" fillId="0" borderId="0" xfId="0" applyFont="1" applyAlignment="1">
      <alignment horizontal="center"/>
    </xf>
    <xf numFmtId="14" fontId="4" fillId="2" borderId="2" xfId="2" applyNumberFormat="1" applyFont="1" applyFill="1" applyBorder="1" applyAlignment="1">
      <alignment horizontal="center" vertical="center"/>
    </xf>
    <xf numFmtId="0" fontId="9" fillId="2" borderId="0" xfId="0" applyFont="1" applyFill="1"/>
    <xf numFmtId="0" fontId="9" fillId="0" borderId="0" xfId="0" applyFont="1"/>
    <xf numFmtId="0" fontId="9" fillId="0" borderId="0" xfId="0" applyFont="1" applyAlignment="1">
      <alignment horizontal="center"/>
    </xf>
    <xf numFmtId="0" fontId="8" fillId="0" borderId="0" xfId="2" applyFont="1" applyFill="1" applyBorder="1" applyAlignment="1">
      <alignment horizontal="center" vertical="center"/>
    </xf>
    <xf numFmtId="0" fontId="8" fillId="3" borderId="3" xfId="2" applyFont="1" applyFill="1" applyBorder="1" applyAlignment="1">
      <alignment horizontal="center" vertical="center" wrapText="1"/>
    </xf>
    <xf numFmtId="0" fontId="8" fillId="3" borderId="4" xfId="2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8" fillId="3" borderId="5" xfId="2" applyFont="1" applyFill="1" applyBorder="1" applyAlignment="1">
      <alignment horizontal="center" vertical="center" wrapText="1"/>
    </xf>
    <xf numFmtId="0" fontId="9" fillId="2" borderId="2" xfId="0" applyFont="1" applyFill="1" applyBorder="1"/>
    <xf numFmtId="0" fontId="9" fillId="0" borderId="2" xfId="0" applyFont="1" applyBorder="1" applyAlignment="1">
      <alignment horizontal="left"/>
    </xf>
    <xf numFmtId="0" fontId="9" fillId="0" borderId="2" xfId="0" applyFont="1" applyFill="1" applyBorder="1" applyAlignment="1">
      <alignment horizontal="center"/>
    </xf>
    <xf numFmtId="0" fontId="9" fillId="2" borderId="2" xfId="2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/>
    </xf>
    <xf numFmtId="44" fontId="11" fillId="2" borderId="2" xfId="1" applyFont="1" applyFill="1" applyBorder="1" applyAlignment="1">
      <alignment horizontal="center" vertical="center"/>
    </xf>
    <xf numFmtId="2" fontId="9" fillId="0" borderId="2" xfId="0" applyNumberFormat="1" applyFont="1" applyFill="1" applyBorder="1" applyAlignment="1">
      <alignment horizontal="center"/>
    </xf>
    <xf numFmtId="44" fontId="9" fillId="2" borderId="2" xfId="0" applyNumberFormat="1" applyFont="1" applyFill="1" applyBorder="1"/>
    <xf numFmtId="44" fontId="9" fillId="6" borderId="2" xfId="0" applyNumberFormat="1" applyFont="1" applyFill="1" applyBorder="1"/>
    <xf numFmtId="0" fontId="11" fillId="2" borderId="2" xfId="2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left"/>
    </xf>
    <xf numFmtId="0" fontId="9" fillId="2" borderId="0" xfId="0" applyFont="1" applyFill="1" applyBorder="1" applyAlignment="1">
      <alignment horizontal="center"/>
    </xf>
    <xf numFmtId="44" fontId="8" fillId="2" borderId="0" xfId="1" applyFont="1" applyFill="1" applyBorder="1"/>
    <xf numFmtId="44" fontId="8" fillId="2" borderId="0" xfId="0" applyNumberFormat="1" applyFont="1" applyFill="1" applyBorder="1"/>
    <xf numFmtId="44" fontId="11" fillId="2" borderId="0" xfId="0" applyNumberFormat="1" applyFont="1" applyFill="1" applyBorder="1"/>
    <xf numFmtId="49" fontId="11" fillId="2" borderId="2" xfId="2" applyNumberFormat="1" applyFont="1" applyFill="1" applyBorder="1" applyAlignment="1">
      <alignment horizontal="center" vertical="center"/>
    </xf>
    <xf numFmtId="165" fontId="11" fillId="2" borderId="2" xfId="2" applyNumberFormat="1" applyFont="1" applyFill="1" applyBorder="1" applyAlignment="1">
      <alignment horizontal="center" vertical="center"/>
    </xf>
    <xf numFmtId="44" fontId="9" fillId="2" borderId="2" xfId="1" applyFont="1" applyFill="1" applyBorder="1" applyAlignment="1">
      <alignment horizontal="center" vertical="center"/>
    </xf>
    <xf numFmtId="44" fontId="10" fillId="2" borderId="0" xfId="0" applyNumberFormat="1" applyFont="1" applyFill="1" applyBorder="1"/>
    <xf numFmtId="8" fontId="11" fillId="2" borderId="0" xfId="0" applyNumberFormat="1" applyFont="1" applyFill="1" applyBorder="1"/>
    <xf numFmtId="44" fontId="11" fillId="2" borderId="2" xfId="1" applyFont="1" applyFill="1" applyBorder="1" applyAlignment="1">
      <alignment vertical="center"/>
    </xf>
    <xf numFmtId="0" fontId="9" fillId="0" borderId="3" xfId="0" applyFont="1" applyFill="1" applyBorder="1" applyAlignment="1">
      <alignment horizontal="center"/>
    </xf>
    <xf numFmtId="0" fontId="11" fillId="2" borderId="3" xfId="2" applyFont="1" applyFill="1" applyBorder="1" applyAlignment="1">
      <alignment horizontal="center" vertical="center"/>
    </xf>
    <xf numFmtId="0" fontId="8" fillId="0" borderId="0" xfId="2" applyFont="1" applyFill="1" applyBorder="1" applyAlignment="1">
      <alignment vertical="center"/>
    </xf>
    <xf numFmtId="44" fontId="0" fillId="0" borderId="0" xfId="0" applyNumberFormat="1" applyFont="1"/>
    <xf numFmtId="44" fontId="13" fillId="7" borderId="0" xfId="0" applyNumberFormat="1" applyFont="1" applyFill="1" applyBorder="1"/>
    <xf numFmtId="44" fontId="9" fillId="5" borderId="2" xfId="0" applyNumberFormat="1" applyFont="1" applyFill="1" applyBorder="1"/>
    <xf numFmtId="0" fontId="0" fillId="5" borderId="1" xfId="0" applyFont="1" applyFill="1" applyBorder="1"/>
    <xf numFmtId="44" fontId="0" fillId="5" borderId="2" xfId="0" applyNumberFormat="1" applyFont="1" applyFill="1" applyBorder="1"/>
    <xf numFmtId="0" fontId="14" fillId="5" borderId="0" xfId="0" applyFont="1" applyFill="1"/>
    <xf numFmtId="44" fontId="14" fillId="5" borderId="0" xfId="0" applyNumberFormat="1" applyFont="1" applyFill="1"/>
    <xf numFmtId="0" fontId="10" fillId="3" borderId="6" xfId="0" applyFont="1" applyFill="1" applyBorder="1" applyAlignment="1">
      <alignment horizontal="center" vertical="center"/>
    </xf>
    <xf numFmtId="0" fontId="8" fillId="0" borderId="0" xfId="2" applyFont="1" applyFill="1" applyBorder="1" applyAlignment="1">
      <alignment horizontal="center" vertical="center"/>
    </xf>
    <xf numFmtId="44" fontId="0" fillId="0" borderId="0" xfId="0" applyNumberFormat="1" applyFont="1" applyBorder="1"/>
    <xf numFmtId="0" fontId="10" fillId="3" borderId="9" xfId="0" applyFont="1" applyFill="1" applyBorder="1" applyAlignment="1">
      <alignment horizontal="center" vertical="center"/>
    </xf>
    <xf numFmtId="0" fontId="10" fillId="3" borderId="5" xfId="0" applyFont="1" applyFill="1" applyBorder="1" applyAlignment="1">
      <alignment horizontal="center" vertical="center"/>
    </xf>
    <xf numFmtId="0" fontId="0" fillId="0" borderId="3" xfId="0" applyFont="1" applyBorder="1"/>
    <xf numFmtId="0" fontId="0" fillId="0" borderId="5" xfId="0" applyFont="1" applyBorder="1"/>
    <xf numFmtId="0" fontId="0" fillId="0" borderId="0" xfId="0" applyFont="1" applyFill="1" applyBorder="1"/>
    <xf numFmtId="44" fontId="0" fillId="0" borderId="0" xfId="43" applyNumberFormat="1" applyFont="1"/>
    <xf numFmtId="44" fontId="0" fillId="0" borderId="0" xfId="43" applyNumberFormat="1" applyFont="1" applyBorder="1"/>
    <xf numFmtId="44" fontId="0" fillId="0" borderId="2" xfId="43" applyNumberFormat="1" applyFont="1" applyBorder="1"/>
    <xf numFmtId="44" fontId="0" fillId="0" borderId="2" xfId="0" applyNumberFormat="1" applyFont="1" applyBorder="1"/>
    <xf numFmtId="0" fontId="11" fillId="0" borderId="2" xfId="3" applyFont="1" applyFill="1" applyBorder="1" applyAlignment="1">
      <alignment vertical="center"/>
    </xf>
    <xf numFmtId="44" fontId="3" fillId="5" borderId="0" xfId="43" applyNumberFormat="1" applyFont="1" applyFill="1"/>
    <xf numFmtId="44" fontId="9" fillId="2" borderId="3" xfId="0" applyNumberFormat="1" applyFont="1" applyFill="1" applyBorder="1"/>
    <xf numFmtId="44" fontId="9" fillId="6" borderId="3" xfId="0" applyNumberFormat="1" applyFont="1" applyFill="1" applyBorder="1"/>
    <xf numFmtId="44" fontId="0" fillId="5" borderId="3" xfId="0" applyNumberFormat="1" applyFont="1" applyFill="1" applyBorder="1"/>
    <xf numFmtId="44" fontId="9" fillId="0" borderId="2" xfId="0" applyNumberFormat="1" applyFont="1" applyBorder="1"/>
    <xf numFmtId="0" fontId="10" fillId="5" borderId="2" xfId="0" applyFont="1" applyFill="1" applyBorder="1"/>
    <xf numFmtId="0" fontId="3" fillId="5" borderId="2" xfId="0" applyFont="1" applyFill="1" applyBorder="1"/>
    <xf numFmtId="44" fontId="3" fillId="5" borderId="2" xfId="0" applyNumberFormat="1" applyFont="1" applyFill="1" applyBorder="1"/>
    <xf numFmtId="44" fontId="9" fillId="5" borderId="3" xfId="0" applyNumberFormat="1" applyFont="1" applyFill="1" applyBorder="1"/>
    <xf numFmtId="44" fontId="8" fillId="2" borderId="2" xfId="0" applyNumberFormat="1" applyFont="1" applyFill="1" applyBorder="1"/>
    <xf numFmtId="0" fontId="15" fillId="2" borderId="0" xfId="0" applyFont="1" applyFill="1"/>
    <xf numFmtId="0" fontId="15" fillId="0" borderId="0" xfId="0" applyFont="1"/>
    <xf numFmtId="0" fontId="15" fillId="0" borderId="0" xfId="0" applyFont="1" applyAlignment="1">
      <alignment horizontal="center"/>
    </xf>
    <xf numFmtId="44" fontId="15" fillId="0" borderId="0" xfId="0" applyNumberFormat="1" applyFont="1"/>
    <xf numFmtId="0" fontId="15" fillId="0" borderId="8" xfId="0" applyFont="1" applyBorder="1" applyAlignment="1">
      <alignment horizontal="center"/>
    </xf>
    <xf numFmtId="44" fontId="13" fillId="0" borderId="0" xfId="0" applyNumberFormat="1" applyFont="1" applyFill="1" applyBorder="1"/>
    <xf numFmtId="44" fontId="12" fillId="0" borderId="0" xfId="0" applyNumberFormat="1" applyFont="1" applyFill="1"/>
    <xf numFmtId="44" fontId="8" fillId="5" borderId="2" xfId="0" applyNumberFormat="1" applyFont="1" applyFill="1" applyBorder="1"/>
    <xf numFmtId="0" fontId="4" fillId="5" borderId="2" xfId="0" applyFont="1" applyFill="1" applyBorder="1"/>
    <xf numFmtId="44" fontId="4" fillId="5" borderId="2" xfId="0" applyNumberFormat="1" applyFont="1" applyFill="1" applyBorder="1"/>
    <xf numFmtId="0" fontId="16" fillId="0" borderId="0" xfId="0" applyFont="1" applyAlignment="1">
      <alignment horizontal="right"/>
    </xf>
    <xf numFmtId="0" fontId="16" fillId="0" borderId="8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left"/>
    </xf>
    <xf numFmtId="44" fontId="0" fillId="0" borderId="2" xfId="0" applyNumberFormat="1" applyFont="1" applyBorder="1" applyAlignment="1">
      <alignment horizontal="center"/>
    </xf>
    <xf numFmtId="43" fontId="0" fillId="0" borderId="2" xfId="0" applyNumberFormat="1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44" fontId="3" fillId="5" borderId="2" xfId="43" applyNumberFormat="1" applyFont="1" applyFill="1" applyBorder="1"/>
    <xf numFmtId="44" fontId="3" fillId="5" borderId="3" xfId="43" applyNumberFormat="1" applyFont="1" applyFill="1" applyBorder="1"/>
    <xf numFmtId="0" fontId="16" fillId="0" borderId="0" xfId="0" applyFont="1" applyBorder="1" applyAlignment="1">
      <alignment horizontal="center"/>
    </xf>
    <xf numFmtId="0" fontId="16" fillId="0" borderId="8" xfId="0" applyFont="1" applyBorder="1"/>
    <xf numFmtId="0" fontId="16" fillId="0" borderId="0" xfId="0" applyFont="1"/>
    <xf numFmtId="44" fontId="0" fillId="0" borderId="13" xfId="0" applyNumberFormat="1" applyFont="1" applyBorder="1"/>
    <xf numFmtId="0" fontId="9" fillId="2" borderId="3" xfId="0" applyFont="1" applyFill="1" applyBorder="1"/>
    <xf numFmtId="0" fontId="9" fillId="0" borderId="3" xfId="0" applyFont="1" applyBorder="1" applyAlignment="1">
      <alignment horizontal="left"/>
    </xf>
    <xf numFmtId="0" fontId="9" fillId="2" borderId="3" xfId="0" applyFont="1" applyFill="1" applyBorder="1" applyAlignment="1">
      <alignment horizontal="center"/>
    </xf>
    <xf numFmtId="49" fontId="11" fillId="2" borderId="3" xfId="2" applyNumberFormat="1" applyFont="1" applyFill="1" applyBorder="1" applyAlignment="1">
      <alignment horizontal="center" vertical="center"/>
    </xf>
    <xf numFmtId="44" fontId="11" fillId="2" borderId="3" xfId="1" applyFont="1" applyFill="1" applyBorder="1" applyAlignment="1">
      <alignment horizontal="center" vertical="center"/>
    </xf>
    <xf numFmtId="2" fontId="9" fillId="0" borderId="3" xfId="0" applyNumberFormat="1" applyFont="1" applyFill="1" applyBorder="1" applyAlignment="1">
      <alignment horizontal="center"/>
    </xf>
    <xf numFmtId="0" fontId="9" fillId="2" borderId="5" xfId="0" applyFont="1" applyFill="1" applyBorder="1"/>
    <xf numFmtId="0" fontId="9" fillId="0" borderId="5" xfId="0" applyFont="1" applyBorder="1" applyAlignment="1">
      <alignment horizontal="left"/>
    </xf>
    <xf numFmtId="0" fontId="9" fillId="2" borderId="5" xfId="0" applyFont="1" applyFill="1" applyBorder="1" applyAlignment="1">
      <alignment horizontal="center"/>
    </xf>
    <xf numFmtId="49" fontId="11" fillId="2" borderId="5" xfId="2" applyNumberFormat="1" applyFont="1" applyFill="1" applyBorder="1" applyAlignment="1">
      <alignment horizontal="center" vertical="center"/>
    </xf>
    <xf numFmtId="0" fontId="11" fillId="2" borderId="5" xfId="2" applyFont="1" applyFill="1" applyBorder="1" applyAlignment="1">
      <alignment horizontal="center" vertical="center"/>
    </xf>
    <xf numFmtId="44" fontId="11" fillId="2" borderId="5" xfId="1" applyFont="1" applyFill="1" applyBorder="1" applyAlignment="1">
      <alignment horizontal="center" vertical="center"/>
    </xf>
    <xf numFmtId="2" fontId="9" fillId="0" borderId="5" xfId="0" applyNumberFormat="1" applyFont="1" applyFill="1" applyBorder="1" applyAlignment="1">
      <alignment horizontal="center"/>
    </xf>
    <xf numFmtId="44" fontId="9" fillId="2" borderId="5" xfId="0" applyNumberFormat="1" applyFont="1" applyFill="1" applyBorder="1"/>
    <xf numFmtId="44" fontId="9" fillId="6" borderId="5" xfId="0" applyNumberFormat="1" applyFont="1" applyFill="1" applyBorder="1"/>
    <xf numFmtId="44" fontId="0" fillId="5" borderId="5" xfId="0" applyNumberFormat="1" applyFont="1" applyFill="1" applyBorder="1"/>
    <xf numFmtId="44" fontId="3" fillId="5" borderId="5" xfId="43" applyNumberFormat="1" applyFont="1" applyFill="1" applyBorder="1"/>
    <xf numFmtId="0" fontId="0" fillId="2" borderId="3" xfId="0" applyFont="1" applyFill="1" applyBorder="1"/>
    <xf numFmtId="43" fontId="0" fillId="0" borderId="2" xfId="0" applyNumberFormat="1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44" fontId="0" fillId="0" borderId="0" xfId="0" applyNumberFormat="1" applyFont="1" applyBorder="1" applyAlignment="1">
      <alignment horizontal="center"/>
    </xf>
    <xf numFmtId="44" fontId="8" fillId="2" borderId="5" xfId="0" applyNumberFormat="1" applyFont="1" applyFill="1" applyBorder="1"/>
    <xf numFmtId="44" fontId="8" fillId="5" borderId="5" xfId="0" applyNumberFormat="1" applyFont="1" applyFill="1" applyBorder="1"/>
    <xf numFmtId="0" fontId="4" fillId="5" borderId="5" xfId="0" applyFont="1" applyFill="1" applyBorder="1"/>
    <xf numFmtId="44" fontId="4" fillId="5" borderId="5" xfId="0" applyNumberFormat="1" applyFont="1" applyFill="1" applyBorder="1"/>
    <xf numFmtId="0" fontId="0" fillId="2" borderId="5" xfId="0" applyFont="1" applyFill="1" applyBorder="1"/>
    <xf numFmtId="44" fontId="13" fillId="7" borderId="5" xfId="0" applyNumberFormat="1" applyFont="1" applyFill="1" applyBorder="1"/>
    <xf numFmtId="44" fontId="9" fillId="2" borderId="2" xfId="1" applyFont="1" applyFill="1" applyBorder="1"/>
    <xf numFmtId="44" fontId="9" fillId="0" borderId="2" xfId="0" applyNumberFormat="1" applyFont="1" applyFill="1" applyBorder="1" applyAlignment="1">
      <alignment horizontal="center"/>
    </xf>
    <xf numFmtId="44" fontId="1" fillId="0" borderId="0" xfId="43" applyNumberFormat="1" applyFont="1"/>
    <xf numFmtId="44" fontId="3" fillId="5" borderId="3" xfId="0" applyNumberFormat="1" applyFont="1" applyFill="1" applyBorder="1" applyAlignment="1">
      <alignment horizontal="center" vertical="center" wrapText="1"/>
    </xf>
    <xf numFmtId="44" fontId="1" fillId="0" borderId="0" xfId="43" applyNumberFormat="1" applyFont="1" applyBorder="1"/>
    <xf numFmtId="44" fontId="17" fillId="0" borderId="0" xfId="43" applyNumberFormat="1" applyFont="1"/>
    <xf numFmtId="44" fontId="8" fillId="5" borderId="0" xfId="0" applyNumberFormat="1" applyFont="1" applyFill="1" applyBorder="1"/>
    <xf numFmtId="0" fontId="4" fillId="5" borderId="0" xfId="0" applyFont="1" applyFill="1" applyBorder="1"/>
    <xf numFmtId="44" fontId="4" fillId="5" borderId="0" xfId="0" applyNumberFormat="1" applyFont="1" applyFill="1" applyBorder="1"/>
    <xf numFmtId="0" fontId="0" fillId="2" borderId="0" xfId="0" applyFont="1" applyFill="1" applyBorder="1"/>
    <xf numFmtId="44" fontId="3" fillId="0" borderId="0" xfId="43" applyNumberFormat="1" applyFont="1" applyFill="1" applyBorder="1"/>
    <xf numFmtId="0" fontId="10" fillId="3" borderId="6" xfId="0" applyFont="1" applyFill="1" applyBorder="1" applyAlignment="1">
      <alignment horizontal="center" vertical="center"/>
    </xf>
    <xf numFmtId="44" fontId="3" fillId="5" borderId="3" xfId="0" applyNumberFormat="1" applyFont="1" applyFill="1" applyBorder="1" applyAlignment="1">
      <alignment horizontal="center" vertical="center" wrapText="1"/>
    </xf>
    <xf numFmtId="43" fontId="0" fillId="0" borderId="0" xfId="0" applyNumberFormat="1" applyFont="1" applyBorder="1" applyAlignment="1">
      <alignment horizontal="center"/>
    </xf>
    <xf numFmtId="0" fontId="11" fillId="0" borderId="2" xfId="2" applyFont="1" applyFill="1" applyBorder="1" applyAlignment="1">
      <alignment horizontal="left" vertical="center"/>
    </xf>
    <xf numFmtId="0" fontId="11" fillId="0" borderId="2" xfId="3" applyFont="1" applyFill="1" applyBorder="1" applyAlignment="1">
      <alignment horizontal="left" vertical="center"/>
    </xf>
    <xf numFmtId="0" fontId="9" fillId="0" borderId="2" xfId="0" applyFont="1" applyFill="1" applyBorder="1"/>
    <xf numFmtId="0" fontId="9" fillId="0" borderId="2" xfId="3" applyFont="1" applyFill="1" applyBorder="1" applyAlignment="1">
      <alignment horizontal="left" vertical="center"/>
    </xf>
    <xf numFmtId="0" fontId="11" fillId="0" borderId="3" xfId="2" applyFont="1" applyFill="1" applyBorder="1" applyAlignment="1">
      <alignment horizontal="left" vertical="center"/>
    </xf>
    <xf numFmtId="0" fontId="11" fillId="0" borderId="2" xfId="2" applyFont="1" applyFill="1" applyBorder="1" applyAlignment="1">
      <alignment vertical="center"/>
    </xf>
    <xf numFmtId="49" fontId="11" fillId="0" borderId="2" xfId="2" applyNumberFormat="1" applyFont="1" applyFill="1" applyBorder="1" applyAlignment="1">
      <alignment vertical="center"/>
    </xf>
    <xf numFmtId="0" fontId="11" fillId="0" borderId="5" xfId="3" applyFont="1" applyFill="1" applyBorder="1" applyAlignment="1">
      <alignment horizontal="left" vertical="center"/>
    </xf>
    <xf numFmtId="0" fontId="0" fillId="0" borderId="0" xfId="0" applyFont="1" applyFill="1"/>
    <xf numFmtId="0" fontId="10" fillId="6" borderId="3" xfId="0" applyFont="1" applyFill="1" applyBorder="1" applyAlignment="1">
      <alignment horizontal="center" vertical="center" wrapText="1"/>
    </xf>
    <xf numFmtId="0" fontId="10" fillId="6" borderId="4" xfId="0" applyFont="1" applyFill="1" applyBorder="1" applyAlignment="1">
      <alignment horizontal="center" vertical="center" wrapText="1"/>
    </xf>
    <xf numFmtId="0" fontId="10" fillId="6" borderId="5" xfId="0" applyFont="1" applyFill="1" applyBorder="1" applyAlignment="1">
      <alignment horizontal="center" vertical="center" wrapText="1"/>
    </xf>
    <xf numFmtId="0" fontId="10" fillId="5" borderId="3" xfId="0" applyFont="1" applyFill="1" applyBorder="1" applyAlignment="1">
      <alignment horizontal="center" vertical="center" wrapText="1"/>
    </xf>
    <xf numFmtId="0" fontId="10" fillId="5" borderId="4" xfId="0" applyFont="1" applyFill="1" applyBorder="1" applyAlignment="1">
      <alignment horizontal="center" vertical="center" wrapText="1"/>
    </xf>
    <xf numFmtId="0" fontId="10" fillId="5" borderId="5" xfId="0" applyFont="1" applyFill="1" applyBorder="1" applyAlignment="1">
      <alignment horizontal="center" vertical="center" wrapText="1"/>
    </xf>
    <xf numFmtId="49" fontId="10" fillId="5" borderId="3" xfId="0" applyNumberFormat="1" applyFont="1" applyFill="1" applyBorder="1" applyAlignment="1">
      <alignment horizontal="center" vertical="center" wrapText="1"/>
    </xf>
    <xf numFmtId="49" fontId="10" fillId="5" borderId="4" xfId="0" applyNumberFormat="1" applyFont="1" applyFill="1" applyBorder="1" applyAlignment="1">
      <alignment horizontal="center" vertical="center" wrapText="1"/>
    </xf>
    <xf numFmtId="49" fontId="10" fillId="5" borderId="5" xfId="0" applyNumberFormat="1" applyFont="1" applyFill="1" applyBorder="1" applyAlignment="1">
      <alignment horizontal="center" vertical="center" wrapText="1"/>
    </xf>
    <xf numFmtId="49" fontId="10" fillId="5" borderId="6" xfId="0" applyNumberFormat="1" applyFont="1" applyFill="1" applyBorder="1" applyAlignment="1">
      <alignment horizontal="center" vertical="center" wrapText="1"/>
    </xf>
    <xf numFmtId="49" fontId="10" fillId="5" borderId="10" xfId="0" applyNumberFormat="1" applyFont="1" applyFill="1" applyBorder="1" applyAlignment="1">
      <alignment horizontal="center" vertical="center" wrapText="1"/>
    </xf>
    <xf numFmtId="49" fontId="10" fillId="5" borderId="9" xfId="0" applyNumberFormat="1" applyFont="1" applyFill="1" applyBorder="1" applyAlignment="1">
      <alignment horizontal="center" vertical="center" wrapText="1"/>
    </xf>
    <xf numFmtId="49" fontId="10" fillId="5" borderId="11" xfId="0" applyNumberFormat="1" applyFont="1" applyFill="1" applyBorder="1" applyAlignment="1">
      <alignment horizontal="center" vertical="center" wrapText="1"/>
    </xf>
    <xf numFmtId="49" fontId="10" fillId="5" borderId="7" xfId="0" applyNumberFormat="1" applyFont="1" applyFill="1" applyBorder="1" applyAlignment="1">
      <alignment horizontal="center" vertical="center" wrapText="1"/>
    </xf>
    <xf numFmtId="49" fontId="10" fillId="5" borderId="12" xfId="0" applyNumberFormat="1" applyFont="1" applyFill="1" applyBorder="1" applyAlignment="1">
      <alignment horizontal="center" vertical="center" wrapText="1"/>
    </xf>
    <xf numFmtId="44" fontId="3" fillId="5" borderId="3" xfId="0" applyNumberFormat="1" applyFont="1" applyFill="1" applyBorder="1" applyAlignment="1">
      <alignment horizontal="center" vertical="center" wrapText="1"/>
    </xf>
    <xf numFmtId="44" fontId="3" fillId="5" borderId="5" xfId="0" applyNumberFormat="1" applyFont="1" applyFill="1" applyBorder="1" applyAlignment="1">
      <alignment horizontal="center" vertical="center" wrapText="1"/>
    </xf>
    <xf numFmtId="0" fontId="8" fillId="3" borderId="3" xfId="2" applyFont="1" applyFill="1" applyBorder="1" applyAlignment="1">
      <alignment horizontal="center" vertical="center" wrapText="1"/>
    </xf>
    <xf numFmtId="0" fontId="8" fillId="3" borderId="4" xfId="2" applyFont="1" applyFill="1" applyBorder="1" applyAlignment="1">
      <alignment horizontal="center" vertical="center" wrapText="1"/>
    </xf>
    <xf numFmtId="0" fontId="8" fillId="3" borderId="5" xfId="2" applyFont="1" applyFill="1" applyBorder="1" applyAlignment="1">
      <alignment horizontal="center" vertical="center" wrapText="1"/>
    </xf>
    <xf numFmtId="49" fontId="8" fillId="3" borderId="3" xfId="2" applyNumberFormat="1" applyFont="1" applyFill="1" applyBorder="1" applyAlignment="1">
      <alignment horizontal="center" vertical="center" wrapText="1"/>
    </xf>
    <xf numFmtId="49" fontId="8" fillId="3" borderId="4" xfId="2" applyNumberFormat="1" applyFont="1" applyFill="1" applyBorder="1" applyAlignment="1">
      <alignment horizontal="center" vertical="center" wrapText="1"/>
    </xf>
    <xf numFmtId="49" fontId="8" fillId="3" borderId="5" xfId="2" applyNumberFormat="1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/>
    </xf>
    <xf numFmtId="44" fontId="10" fillId="5" borderId="3" xfId="0" applyNumberFormat="1" applyFont="1" applyFill="1" applyBorder="1" applyAlignment="1">
      <alignment horizontal="center" vertical="center" wrapText="1"/>
    </xf>
    <xf numFmtId="44" fontId="10" fillId="5" borderId="4" xfId="0" applyNumberFormat="1" applyFont="1" applyFill="1" applyBorder="1" applyAlignment="1">
      <alignment horizontal="center" vertical="center" wrapText="1"/>
    </xf>
    <xf numFmtId="44" fontId="10" fillId="5" borderId="5" xfId="0" applyNumberFormat="1" applyFont="1" applyFill="1" applyBorder="1" applyAlignment="1">
      <alignment horizontal="center" vertical="center" wrapText="1"/>
    </xf>
    <xf numFmtId="0" fontId="10" fillId="5" borderId="6" xfId="0" applyFont="1" applyFill="1" applyBorder="1" applyAlignment="1">
      <alignment horizontal="center" vertical="center" wrapText="1"/>
    </xf>
    <xf numFmtId="0" fontId="10" fillId="5" borderId="10" xfId="0" applyFont="1" applyFill="1" applyBorder="1" applyAlignment="1">
      <alignment horizontal="center" vertical="center" wrapText="1"/>
    </xf>
    <xf numFmtId="0" fontId="10" fillId="5" borderId="9" xfId="0" applyFont="1" applyFill="1" applyBorder="1" applyAlignment="1">
      <alignment horizontal="center" vertical="center" wrapText="1"/>
    </xf>
    <xf numFmtId="0" fontId="10" fillId="5" borderId="11" xfId="0" applyFont="1" applyFill="1" applyBorder="1" applyAlignment="1">
      <alignment horizontal="center" vertical="center" wrapText="1"/>
    </xf>
    <xf numFmtId="0" fontId="10" fillId="5" borderId="7" xfId="0" applyFont="1" applyFill="1" applyBorder="1" applyAlignment="1">
      <alignment horizontal="center" vertical="center" wrapText="1"/>
    </xf>
    <xf numFmtId="0" fontId="10" fillId="5" borderId="12" xfId="0" applyFont="1" applyFill="1" applyBorder="1" applyAlignment="1">
      <alignment horizontal="center" vertical="center" wrapText="1"/>
    </xf>
    <xf numFmtId="44" fontId="0" fillId="0" borderId="2" xfId="0" applyNumberFormat="1" applyFont="1" applyBorder="1" applyAlignment="1">
      <alignment horizontal="center"/>
    </xf>
    <xf numFmtId="0" fontId="8" fillId="0" borderId="0" xfId="2" applyFont="1" applyFill="1" applyAlignment="1">
      <alignment horizontal="center" vertical="center"/>
    </xf>
    <xf numFmtId="0" fontId="8" fillId="0" borderId="0" xfId="2" applyFont="1" applyFill="1" applyBorder="1" applyAlignment="1">
      <alignment horizontal="center" vertical="center"/>
    </xf>
    <xf numFmtId="0" fontId="0" fillId="5" borderId="2" xfId="0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8" fillId="2" borderId="11" xfId="2" applyFont="1" applyFill="1" applyBorder="1" applyAlignment="1">
      <alignment horizontal="center" vertical="center"/>
    </xf>
    <xf numFmtId="0" fontId="8" fillId="2" borderId="8" xfId="2" applyFont="1" applyFill="1" applyBorder="1" applyAlignment="1">
      <alignment horizontal="center" vertical="center"/>
    </xf>
    <xf numFmtId="0" fontId="8" fillId="0" borderId="0" xfId="4" applyFont="1" applyBorder="1" applyAlignment="1">
      <alignment horizontal="center" vertical="center"/>
    </xf>
    <xf numFmtId="0" fontId="8" fillId="0" borderId="8" xfId="2" applyFont="1" applyFill="1" applyBorder="1" applyAlignment="1">
      <alignment horizontal="center" vertical="center"/>
    </xf>
    <xf numFmtId="43" fontId="0" fillId="0" borderId="0" xfId="0" applyNumberFormat="1" applyFont="1" applyBorder="1" applyAlignment="1">
      <alignment horizontal="center"/>
    </xf>
    <xf numFmtId="43" fontId="0" fillId="0" borderId="8" xfId="0" applyNumberFormat="1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43" fontId="0" fillId="0" borderId="2" xfId="0" applyNumberFormat="1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18" fillId="2" borderId="14" xfId="0" applyFont="1" applyFill="1" applyBorder="1" applyAlignment="1">
      <alignment horizontal="left"/>
    </xf>
  </cellXfs>
  <cellStyles count="44">
    <cellStyle name="Hipervínculo" xfId="11" builtinId="8" hidden="1"/>
    <cellStyle name="Hipervínculo" xfId="13" builtinId="8" hidden="1"/>
    <cellStyle name="Hipervínculo" xfId="15" builtinId="8" hidden="1"/>
    <cellStyle name="Hipervínculo" xfId="17" builtinId="8" hidden="1"/>
    <cellStyle name="Hipervínculo" xfId="19" builtinId="8" hidden="1"/>
    <cellStyle name="Hipervínculo" xfId="21" builtinId="8" hidden="1"/>
    <cellStyle name="Hipervínculo" xfId="23" builtinId="8" hidden="1"/>
    <cellStyle name="Hipervínculo" xfId="25" builtinId="8" hidden="1"/>
    <cellStyle name="Hipervínculo" xfId="27" builtinId="8" hidden="1"/>
    <cellStyle name="Hipervínculo" xfId="29" builtinId="8" hidden="1"/>
    <cellStyle name="Hipervínculo" xfId="31" builtinId="8" hidden="1"/>
    <cellStyle name="Hipervínculo" xfId="33" builtinId="8" hidden="1"/>
    <cellStyle name="Hipervínculo" xfId="35" builtinId="8" hidden="1"/>
    <cellStyle name="Hipervínculo visitado" xfId="12" builtinId="9" hidden="1"/>
    <cellStyle name="Hipervínculo visitado" xfId="14" builtinId="9" hidden="1"/>
    <cellStyle name="Hipervínculo visitado" xfId="16" builtinId="9" hidden="1"/>
    <cellStyle name="Hipervínculo visitado" xfId="18" builtinId="9" hidden="1"/>
    <cellStyle name="Hipervínculo visitado" xfId="20" builtinId="9" hidden="1"/>
    <cellStyle name="Hipervínculo visitado" xfId="22" builtinId="9" hidden="1"/>
    <cellStyle name="Hipervínculo visitado" xfId="24" builtinId="9" hidden="1"/>
    <cellStyle name="Hipervínculo visitado" xfId="26" builtinId="9" hidden="1"/>
    <cellStyle name="Hipervínculo visitado" xfId="28" builtinId="9" hidden="1"/>
    <cellStyle name="Hipervínculo visitado" xfId="30" builtinId="9" hidden="1"/>
    <cellStyle name="Hipervínculo visitado" xfId="32" builtinId="9" hidden="1"/>
    <cellStyle name="Hipervínculo visitado" xfId="34" builtinId="9" hidden="1"/>
    <cellStyle name="Hipervínculo visitado" xfId="36" builtinId="9" hidden="1"/>
    <cellStyle name="Millares" xfId="43" builtinId="3"/>
    <cellStyle name="Moneda" xfId="1" builtinId="4"/>
    <cellStyle name="Moneda 2" xfId="5"/>
    <cellStyle name="Moneda 2 2" xfId="8"/>
    <cellStyle name="Moneda 2 2 2" xfId="40"/>
    <cellStyle name="Moneda 3" xfId="6"/>
    <cellStyle name="Moneda 3 2" xfId="9"/>
    <cellStyle name="Moneda 3 2 2" xfId="41"/>
    <cellStyle name="Moneda 3 3" xfId="38"/>
    <cellStyle name="Moneda 4" xfId="7"/>
    <cellStyle name="Moneda 4 2" xfId="39"/>
    <cellStyle name="Moneda 5" xfId="10"/>
    <cellStyle name="Moneda 5 2" xfId="42"/>
    <cellStyle name="Moneda 6" xfId="37"/>
    <cellStyle name="Normal" xfId="0" builtinId="0"/>
    <cellStyle name="Normal 2" xfId="2"/>
    <cellStyle name="Normal_jacki 031-029-021-022_PERSONAL_AMSA_2010(2)" xfId="4"/>
    <cellStyle name="Normal_jacki 031-029-021-022_POR DIVISIÓN FUNCIONAL JACKI3 28-05-2010 " xfId="3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colors>
    <mruColors>
      <color rgb="FFFEC57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141</xdr:row>
      <xdr:rowOff>0</xdr:rowOff>
    </xdr:from>
    <xdr:ext cx="184731" cy="264560"/>
    <xdr:sp macro="" textlink="">
      <xdr:nvSpPr>
        <xdr:cNvPr id="3" name="25 CuadroText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2533650" y="400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141</xdr:row>
      <xdr:rowOff>0</xdr:rowOff>
    </xdr:from>
    <xdr:ext cx="184731" cy="264560"/>
    <xdr:sp macro="" textlink="">
      <xdr:nvSpPr>
        <xdr:cNvPr id="5" name="26 CuadroTexto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542925" y="400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141</xdr:row>
      <xdr:rowOff>0</xdr:rowOff>
    </xdr:from>
    <xdr:ext cx="184731" cy="264560"/>
    <xdr:sp macro="" textlink="">
      <xdr:nvSpPr>
        <xdr:cNvPr id="6" name="45 CuadroTexto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2533650" y="400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141</xdr:row>
      <xdr:rowOff>0</xdr:rowOff>
    </xdr:from>
    <xdr:ext cx="184731" cy="264560"/>
    <xdr:sp macro="" textlink="">
      <xdr:nvSpPr>
        <xdr:cNvPr id="7" name="59 CuadroTexto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542925" y="400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141</xdr:row>
      <xdr:rowOff>0</xdr:rowOff>
    </xdr:from>
    <xdr:ext cx="184731" cy="264560"/>
    <xdr:sp macro="" textlink="">
      <xdr:nvSpPr>
        <xdr:cNvPr id="8" name="25 CuadroTexto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2533650" y="400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141</xdr:row>
      <xdr:rowOff>0</xdr:rowOff>
    </xdr:from>
    <xdr:ext cx="184731" cy="264560"/>
    <xdr:sp macro="" textlink="">
      <xdr:nvSpPr>
        <xdr:cNvPr id="9" name="26 CuadroTexto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542925" y="476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141</xdr:row>
      <xdr:rowOff>0</xdr:rowOff>
    </xdr:from>
    <xdr:ext cx="184731" cy="264560"/>
    <xdr:sp macro="" textlink="">
      <xdr:nvSpPr>
        <xdr:cNvPr id="10" name="45 CuadroText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2533650" y="419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141</xdr:row>
      <xdr:rowOff>0</xdr:rowOff>
    </xdr:from>
    <xdr:ext cx="184731" cy="264560"/>
    <xdr:sp macro="" textlink="">
      <xdr:nvSpPr>
        <xdr:cNvPr id="11" name="59 CuadroTexto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542925" y="400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96</xdr:row>
      <xdr:rowOff>0</xdr:rowOff>
    </xdr:from>
    <xdr:ext cx="184731" cy="264560"/>
    <xdr:sp macro="" textlink="">
      <xdr:nvSpPr>
        <xdr:cNvPr id="12" name="16 CuadroText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1343025" y="319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96</xdr:row>
      <xdr:rowOff>0</xdr:rowOff>
    </xdr:from>
    <xdr:ext cx="184731" cy="264560"/>
    <xdr:sp macro="" textlink="">
      <xdr:nvSpPr>
        <xdr:cNvPr id="13" name="17 CuadroText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1343025" y="319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96</xdr:row>
      <xdr:rowOff>0</xdr:rowOff>
    </xdr:from>
    <xdr:ext cx="184731" cy="264560"/>
    <xdr:sp macro="" textlink="">
      <xdr:nvSpPr>
        <xdr:cNvPr id="14" name="18 CuadroText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1343025" y="319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96</xdr:row>
      <xdr:rowOff>0</xdr:rowOff>
    </xdr:from>
    <xdr:ext cx="184731" cy="264560"/>
    <xdr:sp macro="" textlink="">
      <xdr:nvSpPr>
        <xdr:cNvPr id="15" name="16 CuadroTexto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1343025" y="319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96</xdr:row>
      <xdr:rowOff>0</xdr:rowOff>
    </xdr:from>
    <xdr:ext cx="184731" cy="264560"/>
    <xdr:sp macro="" textlink="">
      <xdr:nvSpPr>
        <xdr:cNvPr id="16" name="17 CuadroText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1343025" y="319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96</xdr:row>
      <xdr:rowOff>0</xdr:rowOff>
    </xdr:from>
    <xdr:ext cx="184731" cy="264560"/>
    <xdr:sp macro="" textlink="">
      <xdr:nvSpPr>
        <xdr:cNvPr id="17" name="18 CuadroTexto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1343025" y="319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30</xdr:row>
      <xdr:rowOff>0</xdr:rowOff>
    </xdr:from>
    <xdr:ext cx="184731" cy="264560"/>
    <xdr:sp macro="" textlink="">
      <xdr:nvSpPr>
        <xdr:cNvPr id="24" name="16 CuadroText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542925" y="304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30</xdr:row>
      <xdr:rowOff>0</xdr:rowOff>
    </xdr:from>
    <xdr:ext cx="184731" cy="264560"/>
    <xdr:sp macro="" textlink="">
      <xdr:nvSpPr>
        <xdr:cNvPr id="25" name="17 CuadroText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542925" y="304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30</xdr:row>
      <xdr:rowOff>0</xdr:rowOff>
    </xdr:from>
    <xdr:ext cx="184731" cy="264560"/>
    <xdr:sp macro="" textlink="">
      <xdr:nvSpPr>
        <xdr:cNvPr id="26" name="18 CuadroText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542925" y="304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30</xdr:row>
      <xdr:rowOff>0</xdr:rowOff>
    </xdr:from>
    <xdr:ext cx="184731" cy="264560"/>
    <xdr:sp macro="" textlink="">
      <xdr:nvSpPr>
        <xdr:cNvPr id="27" name="16 CuadroText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542925" y="304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30</xdr:row>
      <xdr:rowOff>0</xdr:rowOff>
    </xdr:from>
    <xdr:ext cx="184731" cy="264560"/>
    <xdr:sp macro="" textlink="">
      <xdr:nvSpPr>
        <xdr:cNvPr id="28" name="17 CuadroText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542925" y="304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30</xdr:row>
      <xdr:rowOff>0</xdr:rowOff>
    </xdr:from>
    <xdr:ext cx="184731" cy="264560"/>
    <xdr:sp macro="" textlink="">
      <xdr:nvSpPr>
        <xdr:cNvPr id="29" name="18 CuadroText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542925" y="304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30</xdr:row>
      <xdr:rowOff>0</xdr:rowOff>
    </xdr:from>
    <xdr:ext cx="184731" cy="264560"/>
    <xdr:sp macro="" textlink="">
      <xdr:nvSpPr>
        <xdr:cNvPr id="35" name="16 CuadroText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/>
      </xdr:nvSpPr>
      <xdr:spPr>
        <a:xfrm>
          <a:off x="457200" y="342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30</xdr:row>
      <xdr:rowOff>0</xdr:rowOff>
    </xdr:from>
    <xdr:ext cx="184731" cy="264560"/>
    <xdr:sp macro="" textlink="">
      <xdr:nvSpPr>
        <xdr:cNvPr id="36" name="17 CuadroText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457200" y="342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30</xdr:row>
      <xdr:rowOff>0</xdr:rowOff>
    </xdr:from>
    <xdr:ext cx="184731" cy="264560"/>
    <xdr:sp macro="" textlink="">
      <xdr:nvSpPr>
        <xdr:cNvPr id="37" name="18 CuadroText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457200" y="342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30</xdr:row>
      <xdr:rowOff>0</xdr:rowOff>
    </xdr:from>
    <xdr:ext cx="184731" cy="264560"/>
    <xdr:sp macro="" textlink="">
      <xdr:nvSpPr>
        <xdr:cNvPr id="38" name="16 CuadroText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/>
      </xdr:nvSpPr>
      <xdr:spPr>
        <a:xfrm>
          <a:off x="457200" y="342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30</xdr:row>
      <xdr:rowOff>0</xdr:rowOff>
    </xdr:from>
    <xdr:ext cx="184731" cy="264560"/>
    <xdr:sp macro="" textlink="">
      <xdr:nvSpPr>
        <xdr:cNvPr id="39" name="17 CuadroText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/>
      </xdr:nvSpPr>
      <xdr:spPr>
        <a:xfrm>
          <a:off x="457200" y="342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30</xdr:row>
      <xdr:rowOff>0</xdr:rowOff>
    </xdr:from>
    <xdr:ext cx="184731" cy="264560"/>
    <xdr:sp macro="" textlink="">
      <xdr:nvSpPr>
        <xdr:cNvPr id="40" name="18 CuadroText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/>
      </xdr:nvSpPr>
      <xdr:spPr>
        <a:xfrm>
          <a:off x="457200" y="342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96</xdr:row>
      <xdr:rowOff>0</xdr:rowOff>
    </xdr:from>
    <xdr:ext cx="184731" cy="264560"/>
    <xdr:sp macro="" textlink="">
      <xdr:nvSpPr>
        <xdr:cNvPr id="33" name="16 CuadroText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1392767" y="166327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96</xdr:row>
      <xdr:rowOff>0</xdr:rowOff>
    </xdr:from>
    <xdr:ext cx="184731" cy="264560"/>
    <xdr:sp macro="" textlink="">
      <xdr:nvSpPr>
        <xdr:cNvPr id="34" name="17 CuadroText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1392767" y="166327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96</xdr:row>
      <xdr:rowOff>0</xdr:rowOff>
    </xdr:from>
    <xdr:ext cx="184731" cy="264560"/>
    <xdr:sp macro="" textlink="">
      <xdr:nvSpPr>
        <xdr:cNvPr id="41" name="18 CuadroText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/>
      </xdr:nvSpPr>
      <xdr:spPr>
        <a:xfrm>
          <a:off x="1392767" y="166327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96</xdr:row>
      <xdr:rowOff>0</xdr:rowOff>
    </xdr:from>
    <xdr:ext cx="184731" cy="264560"/>
    <xdr:sp macro="" textlink="">
      <xdr:nvSpPr>
        <xdr:cNvPr id="42" name="16 CuadroText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/>
      </xdr:nvSpPr>
      <xdr:spPr>
        <a:xfrm>
          <a:off x="1392767" y="166327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96</xdr:row>
      <xdr:rowOff>0</xdr:rowOff>
    </xdr:from>
    <xdr:ext cx="184731" cy="264560"/>
    <xdr:sp macro="" textlink="">
      <xdr:nvSpPr>
        <xdr:cNvPr id="43" name="17 CuadroText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/>
      </xdr:nvSpPr>
      <xdr:spPr>
        <a:xfrm>
          <a:off x="1392767" y="166327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96</xdr:row>
      <xdr:rowOff>0</xdr:rowOff>
    </xdr:from>
    <xdr:ext cx="184731" cy="264560"/>
    <xdr:sp macro="" textlink="">
      <xdr:nvSpPr>
        <xdr:cNvPr id="44" name="18 CuadroText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/>
      </xdr:nvSpPr>
      <xdr:spPr>
        <a:xfrm>
          <a:off x="1392767" y="166327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92</xdr:row>
      <xdr:rowOff>0</xdr:rowOff>
    </xdr:from>
    <xdr:ext cx="184731" cy="264560"/>
    <xdr:sp macro="" textlink="">
      <xdr:nvSpPr>
        <xdr:cNvPr id="45" name="16 CuadroText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/>
      </xdr:nvSpPr>
      <xdr:spPr>
        <a:xfrm>
          <a:off x="1285875" y="156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92</xdr:row>
      <xdr:rowOff>0</xdr:rowOff>
    </xdr:from>
    <xdr:ext cx="184731" cy="264560"/>
    <xdr:sp macro="" textlink="">
      <xdr:nvSpPr>
        <xdr:cNvPr id="46" name="17 CuadroText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/>
      </xdr:nvSpPr>
      <xdr:spPr>
        <a:xfrm>
          <a:off x="1285875" y="156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92</xdr:row>
      <xdr:rowOff>0</xdr:rowOff>
    </xdr:from>
    <xdr:ext cx="184731" cy="264560"/>
    <xdr:sp macro="" textlink="">
      <xdr:nvSpPr>
        <xdr:cNvPr id="47" name="18 CuadroText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/>
      </xdr:nvSpPr>
      <xdr:spPr>
        <a:xfrm>
          <a:off x="1285875" y="156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92</xdr:row>
      <xdr:rowOff>0</xdr:rowOff>
    </xdr:from>
    <xdr:ext cx="184731" cy="264560"/>
    <xdr:sp macro="" textlink="">
      <xdr:nvSpPr>
        <xdr:cNvPr id="48" name="16 CuadroText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/>
      </xdr:nvSpPr>
      <xdr:spPr>
        <a:xfrm>
          <a:off x="1285875" y="156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92</xdr:row>
      <xdr:rowOff>0</xdr:rowOff>
    </xdr:from>
    <xdr:ext cx="184731" cy="264560"/>
    <xdr:sp macro="" textlink="">
      <xdr:nvSpPr>
        <xdr:cNvPr id="49" name="17 CuadroText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/>
      </xdr:nvSpPr>
      <xdr:spPr>
        <a:xfrm>
          <a:off x="1285875" y="156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92</xdr:row>
      <xdr:rowOff>0</xdr:rowOff>
    </xdr:from>
    <xdr:ext cx="184731" cy="264560"/>
    <xdr:sp macro="" textlink="">
      <xdr:nvSpPr>
        <xdr:cNvPr id="50" name="18 CuadroText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/>
      </xdr:nvSpPr>
      <xdr:spPr>
        <a:xfrm>
          <a:off x="1285875" y="156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75</xdr:row>
      <xdr:rowOff>0</xdr:rowOff>
    </xdr:from>
    <xdr:ext cx="184731" cy="264560"/>
    <xdr:sp macro="" textlink="">
      <xdr:nvSpPr>
        <xdr:cNvPr id="51" name="16 CuadroText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1285875" y="1238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75</xdr:row>
      <xdr:rowOff>0</xdr:rowOff>
    </xdr:from>
    <xdr:ext cx="184731" cy="264560"/>
    <xdr:sp macro="" textlink="">
      <xdr:nvSpPr>
        <xdr:cNvPr id="52" name="17 CuadroText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/>
      </xdr:nvSpPr>
      <xdr:spPr>
        <a:xfrm>
          <a:off x="1285875" y="1238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75</xdr:row>
      <xdr:rowOff>0</xdr:rowOff>
    </xdr:from>
    <xdr:ext cx="184731" cy="264560"/>
    <xdr:sp macro="" textlink="">
      <xdr:nvSpPr>
        <xdr:cNvPr id="53" name="18 CuadroText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/>
      </xdr:nvSpPr>
      <xdr:spPr>
        <a:xfrm>
          <a:off x="1285875" y="1238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75</xdr:row>
      <xdr:rowOff>0</xdr:rowOff>
    </xdr:from>
    <xdr:ext cx="184731" cy="264560"/>
    <xdr:sp macro="" textlink="">
      <xdr:nvSpPr>
        <xdr:cNvPr id="54" name="16 CuadroText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/>
      </xdr:nvSpPr>
      <xdr:spPr>
        <a:xfrm>
          <a:off x="1285875" y="1238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75</xdr:row>
      <xdr:rowOff>0</xdr:rowOff>
    </xdr:from>
    <xdr:ext cx="184731" cy="264560"/>
    <xdr:sp macro="" textlink="">
      <xdr:nvSpPr>
        <xdr:cNvPr id="55" name="17 CuadroText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/>
      </xdr:nvSpPr>
      <xdr:spPr>
        <a:xfrm>
          <a:off x="1285875" y="1238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75</xdr:row>
      <xdr:rowOff>0</xdr:rowOff>
    </xdr:from>
    <xdr:ext cx="184731" cy="264560"/>
    <xdr:sp macro="" textlink="">
      <xdr:nvSpPr>
        <xdr:cNvPr id="56" name="18 CuadroText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/>
      </xdr:nvSpPr>
      <xdr:spPr>
        <a:xfrm>
          <a:off x="1285875" y="1238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75</xdr:row>
      <xdr:rowOff>0</xdr:rowOff>
    </xdr:from>
    <xdr:ext cx="184731" cy="264560"/>
    <xdr:sp macro="" textlink="">
      <xdr:nvSpPr>
        <xdr:cNvPr id="57" name="16 CuadroText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/>
      </xdr:nvSpPr>
      <xdr:spPr>
        <a:xfrm>
          <a:off x="1285875" y="1238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75</xdr:row>
      <xdr:rowOff>0</xdr:rowOff>
    </xdr:from>
    <xdr:ext cx="184731" cy="264560"/>
    <xdr:sp macro="" textlink="">
      <xdr:nvSpPr>
        <xdr:cNvPr id="58" name="17 CuadroText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/>
      </xdr:nvSpPr>
      <xdr:spPr>
        <a:xfrm>
          <a:off x="1285875" y="1238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75</xdr:row>
      <xdr:rowOff>0</xdr:rowOff>
    </xdr:from>
    <xdr:ext cx="184731" cy="264560"/>
    <xdr:sp macro="" textlink="">
      <xdr:nvSpPr>
        <xdr:cNvPr id="59" name="18 CuadroText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/>
      </xdr:nvSpPr>
      <xdr:spPr>
        <a:xfrm>
          <a:off x="1285875" y="1238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75</xdr:row>
      <xdr:rowOff>0</xdr:rowOff>
    </xdr:from>
    <xdr:ext cx="184731" cy="264560"/>
    <xdr:sp macro="" textlink="">
      <xdr:nvSpPr>
        <xdr:cNvPr id="60" name="16 CuadroText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/>
      </xdr:nvSpPr>
      <xdr:spPr>
        <a:xfrm>
          <a:off x="1285875" y="1238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75</xdr:row>
      <xdr:rowOff>0</xdr:rowOff>
    </xdr:from>
    <xdr:ext cx="184731" cy="264560"/>
    <xdr:sp macro="" textlink="">
      <xdr:nvSpPr>
        <xdr:cNvPr id="61" name="17 CuadroText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/>
      </xdr:nvSpPr>
      <xdr:spPr>
        <a:xfrm>
          <a:off x="1285875" y="1238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75</xdr:row>
      <xdr:rowOff>0</xdr:rowOff>
    </xdr:from>
    <xdr:ext cx="184731" cy="264560"/>
    <xdr:sp macro="" textlink="">
      <xdr:nvSpPr>
        <xdr:cNvPr id="62" name="18 CuadroText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/>
      </xdr:nvSpPr>
      <xdr:spPr>
        <a:xfrm>
          <a:off x="1285875" y="1238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92</xdr:row>
      <xdr:rowOff>0</xdr:rowOff>
    </xdr:from>
    <xdr:ext cx="184731" cy="264560"/>
    <xdr:sp macro="" textlink="">
      <xdr:nvSpPr>
        <xdr:cNvPr id="63" name="16 CuadroText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/>
      </xdr:nvSpPr>
      <xdr:spPr>
        <a:xfrm>
          <a:off x="1285875" y="156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92</xdr:row>
      <xdr:rowOff>0</xdr:rowOff>
    </xdr:from>
    <xdr:ext cx="184731" cy="264560"/>
    <xdr:sp macro="" textlink="">
      <xdr:nvSpPr>
        <xdr:cNvPr id="64" name="17 CuadroText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/>
      </xdr:nvSpPr>
      <xdr:spPr>
        <a:xfrm>
          <a:off x="1285875" y="156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92</xdr:row>
      <xdr:rowOff>0</xdr:rowOff>
    </xdr:from>
    <xdr:ext cx="184731" cy="264560"/>
    <xdr:sp macro="" textlink="">
      <xdr:nvSpPr>
        <xdr:cNvPr id="65" name="18 CuadroText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/>
      </xdr:nvSpPr>
      <xdr:spPr>
        <a:xfrm>
          <a:off x="1285875" y="156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92</xdr:row>
      <xdr:rowOff>0</xdr:rowOff>
    </xdr:from>
    <xdr:ext cx="184731" cy="264560"/>
    <xdr:sp macro="" textlink="">
      <xdr:nvSpPr>
        <xdr:cNvPr id="66" name="16 CuadroText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/>
      </xdr:nvSpPr>
      <xdr:spPr>
        <a:xfrm>
          <a:off x="1285875" y="156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92</xdr:row>
      <xdr:rowOff>0</xdr:rowOff>
    </xdr:from>
    <xdr:ext cx="184731" cy="264560"/>
    <xdr:sp macro="" textlink="">
      <xdr:nvSpPr>
        <xdr:cNvPr id="67" name="17 CuadroText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/>
      </xdr:nvSpPr>
      <xdr:spPr>
        <a:xfrm>
          <a:off x="1285875" y="156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92</xdr:row>
      <xdr:rowOff>0</xdr:rowOff>
    </xdr:from>
    <xdr:ext cx="184731" cy="264560"/>
    <xdr:sp macro="" textlink="">
      <xdr:nvSpPr>
        <xdr:cNvPr id="68" name="18 CuadroText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/>
      </xdr:nvSpPr>
      <xdr:spPr>
        <a:xfrm>
          <a:off x="1285875" y="156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137</xdr:row>
      <xdr:rowOff>0</xdr:rowOff>
    </xdr:from>
    <xdr:ext cx="184731" cy="264560"/>
    <xdr:sp macro="" textlink="">
      <xdr:nvSpPr>
        <xdr:cNvPr id="69" name="25 CuadroText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/>
      </xdr:nvSpPr>
      <xdr:spPr>
        <a:xfrm>
          <a:off x="4448175" y="2286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137</xdr:row>
      <xdr:rowOff>0</xdr:rowOff>
    </xdr:from>
    <xdr:ext cx="184731" cy="264560"/>
    <xdr:sp macro="" textlink="">
      <xdr:nvSpPr>
        <xdr:cNvPr id="70" name="26 CuadroText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/>
      </xdr:nvSpPr>
      <xdr:spPr>
        <a:xfrm>
          <a:off x="1285875" y="2286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137</xdr:row>
      <xdr:rowOff>0</xdr:rowOff>
    </xdr:from>
    <xdr:ext cx="184731" cy="264560"/>
    <xdr:sp macro="" textlink="">
      <xdr:nvSpPr>
        <xdr:cNvPr id="71" name="45 CuadroText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/>
      </xdr:nvSpPr>
      <xdr:spPr>
        <a:xfrm>
          <a:off x="4448175" y="2286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137</xdr:row>
      <xdr:rowOff>0</xdr:rowOff>
    </xdr:from>
    <xdr:ext cx="184731" cy="264560"/>
    <xdr:sp macro="" textlink="">
      <xdr:nvSpPr>
        <xdr:cNvPr id="72" name="59 CuadroText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/>
      </xdr:nvSpPr>
      <xdr:spPr>
        <a:xfrm>
          <a:off x="1285875" y="2286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137</xdr:row>
      <xdr:rowOff>0</xdr:rowOff>
    </xdr:from>
    <xdr:ext cx="184731" cy="264560"/>
    <xdr:sp macro="" textlink="">
      <xdr:nvSpPr>
        <xdr:cNvPr id="73" name="25 CuadroText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 txBox="1"/>
      </xdr:nvSpPr>
      <xdr:spPr>
        <a:xfrm>
          <a:off x="4448175" y="2286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137</xdr:row>
      <xdr:rowOff>0</xdr:rowOff>
    </xdr:from>
    <xdr:ext cx="184731" cy="264560"/>
    <xdr:sp macro="" textlink="">
      <xdr:nvSpPr>
        <xdr:cNvPr id="74" name="26 CuadroText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/>
      </xdr:nvSpPr>
      <xdr:spPr>
        <a:xfrm>
          <a:off x="1285875" y="2286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137</xdr:row>
      <xdr:rowOff>0</xdr:rowOff>
    </xdr:from>
    <xdr:ext cx="184731" cy="264560"/>
    <xdr:sp macro="" textlink="">
      <xdr:nvSpPr>
        <xdr:cNvPr id="75" name="45 CuadroText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 txBox="1"/>
      </xdr:nvSpPr>
      <xdr:spPr>
        <a:xfrm>
          <a:off x="4448175" y="2286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137</xdr:row>
      <xdr:rowOff>0</xdr:rowOff>
    </xdr:from>
    <xdr:ext cx="184731" cy="264560"/>
    <xdr:sp macro="" textlink="">
      <xdr:nvSpPr>
        <xdr:cNvPr id="76" name="59 CuadroText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/>
      </xdr:nvSpPr>
      <xdr:spPr>
        <a:xfrm>
          <a:off x="1285875" y="2286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 editAs="oneCell">
    <xdr:from>
      <xdr:col>0</xdr:col>
      <xdr:colOff>454101</xdr:colOff>
      <xdr:row>1</xdr:row>
      <xdr:rowOff>188284</xdr:rowOff>
    </xdr:from>
    <xdr:to>
      <xdr:col>5</xdr:col>
      <xdr:colOff>908200</xdr:colOff>
      <xdr:row>7</xdr:row>
      <xdr:rowOff>66522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4101" y="398720"/>
          <a:ext cx="4330552" cy="1174081"/>
        </a:xfrm>
        <a:prstGeom prst="rect">
          <a:avLst/>
        </a:prstGeom>
      </xdr:spPr>
    </xdr:pic>
    <xdr:clientData/>
  </xdr:twoCellAnchor>
  <xdr:oneCellAnchor>
    <xdr:from>
      <xdr:col>5</xdr:col>
      <xdr:colOff>0</xdr:colOff>
      <xdr:row>139</xdr:row>
      <xdr:rowOff>0</xdr:rowOff>
    </xdr:from>
    <xdr:ext cx="184731" cy="264560"/>
    <xdr:sp macro="" textlink="">
      <xdr:nvSpPr>
        <xdr:cNvPr id="77" name="16 CuadroText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3874576" y="73132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139</xdr:row>
      <xdr:rowOff>0</xdr:rowOff>
    </xdr:from>
    <xdr:ext cx="184731" cy="264560"/>
    <xdr:sp macro="" textlink="">
      <xdr:nvSpPr>
        <xdr:cNvPr id="78" name="17 CuadroText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3874576" y="73132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139</xdr:row>
      <xdr:rowOff>0</xdr:rowOff>
    </xdr:from>
    <xdr:ext cx="184731" cy="264560"/>
    <xdr:sp macro="" textlink="">
      <xdr:nvSpPr>
        <xdr:cNvPr id="79" name="18 CuadroText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3874576" y="73132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139</xdr:row>
      <xdr:rowOff>0</xdr:rowOff>
    </xdr:from>
    <xdr:ext cx="184731" cy="264560"/>
    <xdr:sp macro="" textlink="">
      <xdr:nvSpPr>
        <xdr:cNvPr id="80" name="16 CuadroText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3874576" y="73132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139</xdr:row>
      <xdr:rowOff>0</xdr:rowOff>
    </xdr:from>
    <xdr:ext cx="184731" cy="264560"/>
    <xdr:sp macro="" textlink="">
      <xdr:nvSpPr>
        <xdr:cNvPr id="81" name="17 CuadroText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3874576" y="73132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139</xdr:row>
      <xdr:rowOff>0</xdr:rowOff>
    </xdr:from>
    <xdr:ext cx="184731" cy="264560"/>
    <xdr:sp macro="" textlink="">
      <xdr:nvSpPr>
        <xdr:cNvPr id="82" name="18 CuadroText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3874576" y="73132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139</xdr:row>
      <xdr:rowOff>0</xdr:rowOff>
    </xdr:from>
    <xdr:ext cx="184731" cy="264560"/>
    <xdr:sp macro="" textlink="">
      <xdr:nvSpPr>
        <xdr:cNvPr id="83" name="16 CuadroText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/>
      </xdr:nvSpPr>
      <xdr:spPr>
        <a:xfrm>
          <a:off x="3874576" y="73132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139</xdr:row>
      <xdr:rowOff>0</xdr:rowOff>
    </xdr:from>
    <xdr:ext cx="184731" cy="264560"/>
    <xdr:sp macro="" textlink="">
      <xdr:nvSpPr>
        <xdr:cNvPr id="84" name="17 CuadroText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3874576" y="73132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139</xdr:row>
      <xdr:rowOff>0</xdr:rowOff>
    </xdr:from>
    <xdr:ext cx="184731" cy="264560"/>
    <xdr:sp macro="" textlink="">
      <xdr:nvSpPr>
        <xdr:cNvPr id="85" name="18 CuadroText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3874576" y="73132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139</xdr:row>
      <xdr:rowOff>0</xdr:rowOff>
    </xdr:from>
    <xdr:ext cx="184731" cy="264560"/>
    <xdr:sp macro="" textlink="">
      <xdr:nvSpPr>
        <xdr:cNvPr id="86" name="16 CuadroText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/>
      </xdr:nvSpPr>
      <xdr:spPr>
        <a:xfrm>
          <a:off x="3874576" y="73132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139</xdr:row>
      <xdr:rowOff>0</xdr:rowOff>
    </xdr:from>
    <xdr:ext cx="184731" cy="264560"/>
    <xdr:sp macro="" textlink="">
      <xdr:nvSpPr>
        <xdr:cNvPr id="87" name="17 CuadroText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/>
      </xdr:nvSpPr>
      <xdr:spPr>
        <a:xfrm>
          <a:off x="3874576" y="73132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139</xdr:row>
      <xdr:rowOff>0</xdr:rowOff>
    </xdr:from>
    <xdr:ext cx="184731" cy="264560"/>
    <xdr:sp macro="" textlink="">
      <xdr:nvSpPr>
        <xdr:cNvPr id="88" name="18 CuadroText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/>
      </xdr:nvSpPr>
      <xdr:spPr>
        <a:xfrm>
          <a:off x="3874576" y="73132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37</xdr:row>
      <xdr:rowOff>0</xdr:rowOff>
    </xdr:from>
    <xdr:ext cx="184731" cy="264560"/>
    <xdr:sp macro="" textlink="">
      <xdr:nvSpPr>
        <xdr:cNvPr id="89" name="16 CuadroText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3874576" y="3134370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37</xdr:row>
      <xdr:rowOff>0</xdr:rowOff>
    </xdr:from>
    <xdr:ext cx="184731" cy="264560"/>
    <xdr:sp macro="" textlink="">
      <xdr:nvSpPr>
        <xdr:cNvPr id="90" name="17 CuadroText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3874576" y="3134370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37</xdr:row>
      <xdr:rowOff>0</xdr:rowOff>
    </xdr:from>
    <xdr:ext cx="184731" cy="264560"/>
    <xdr:sp macro="" textlink="">
      <xdr:nvSpPr>
        <xdr:cNvPr id="91" name="18 CuadroText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3874576" y="3134370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37</xdr:row>
      <xdr:rowOff>0</xdr:rowOff>
    </xdr:from>
    <xdr:ext cx="184731" cy="264560"/>
    <xdr:sp macro="" textlink="">
      <xdr:nvSpPr>
        <xdr:cNvPr id="92" name="16 CuadroText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3874576" y="3134370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37</xdr:row>
      <xdr:rowOff>0</xdr:rowOff>
    </xdr:from>
    <xdr:ext cx="184731" cy="264560"/>
    <xdr:sp macro="" textlink="">
      <xdr:nvSpPr>
        <xdr:cNvPr id="93" name="17 CuadroText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3874576" y="3134370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37</xdr:row>
      <xdr:rowOff>0</xdr:rowOff>
    </xdr:from>
    <xdr:ext cx="184731" cy="264560"/>
    <xdr:sp macro="" textlink="">
      <xdr:nvSpPr>
        <xdr:cNvPr id="94" name="18 CuadroText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3874576" y="3134370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37</xdr:row>
      <xdr:rowOff>0</xdr:rowOff>
    </xdr:from>
    <xdr:ext cx="184731" cy="264560"/>
    <xdr:sp macro="" textlink="">
      <xdr:nvSpPr>
        <xdr:cNvPr id="95" name="16 CuadroText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/>
      </xdr:nvSpPr>
      <xdr:spPr>
        <a:xfrm>
          <a:off x="3874576" y="3134370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37</xdr:row>
      <xdr:rowOff>0</xdr:rowOff>
    </xdr:from>
    <xdr:ext cx="184731" cy="264560"/>
    <xdr:sp macro="" textlink="">
      <xdr:nvSpPr>
        <xdr:cNvPr id="96" name="17 CuadroText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3874576" y="3134370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37</xdr:row>
      <xdr:rowOff>0</xdr:rowOff>
    </xdr:from>
    <xdr:ext cx="184731" cy="264560"/>
    <xdr:sp macro="" textlink="">
      <xdr:nvSpPr>
        <xdr:cNvPr id="97" name="18 CuadroText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3874576" y="3134370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37</xdr:row>
      <xdr:rowOff>0</xdr:rowOff>
    </xdr:from>
    <xdr:ext cx="184731" cy="264560"/>
    <xdr:sp macro="" textlink="">
      <xdr:nvSpPr>
        <xdr:cNvPr id="98" name="16 CuadroText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/>
      </xdr:nvSpPr>
      <xdr:spPr>
        <a:xfrm>
          <a:off x="3874576" y="3134370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37</xdr:row>
      <xdr:rowOff>0</xdr:rowOff>
    </xdr:from>
    <xdr:ext cx="184731" cy="264560"/>
    <xdr:sp macro="" textlink="">
      <xdr:nvSpPr>
        <xdr:cNvPr id="99" name="17 CuadroText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/>
      </xdr:nvSpPr>
      <xdr:spPr>
        <a:xfrm>
          <a:off x="3874576" y="3134370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37</xdr:row>
      <xdr:rowOff>0</xdr:rowOff>
    </xdr:from>
    <xdr:ext cx="184731" cy="264560"/>
    <xdr:sp macro="" textlink="">
      <xdr:nvSpPr>
        <xdr:cNvPr id="100" name="18 CuadroText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/>
      </xdr:nvSpPr>
      <xdr:spPr>
        <a:xfrm>
          <a:off x="3874576" y="3134370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62"/>
  <sheetViews>
    <sheetView showGridLines="0" tabSelected="1" view="pageBreakPreview" zoomScale="87" zoomScaleNormal="118" zoomScaleSheetLayoutView="87" workbookViewId="0">
      <selection activeCell="I38" sqref="I38"/>
    </sheetView>
  </sheetViews>
  <sheetFormatPr baseColWidth="10" defaultColWidth="10.85546875" defaultRowHeight="15" x14ac:dyDescent="0.25"/>
  <cols>
    <col min="1" max="1" width="10.85546875" style="13" customWidth="1"/>
    <col min="2" max="2" width="1.85546875" style="2" customWidth="1"/>
    <col min="3" max="3" width="5.5703125" style="2" customWidth="1"/>
    <col min="4" max="4" width="16.5703125" style="20" customWidth="1"/>
    <col min="5" max="5" width="23.28515625" style="20" customWidth="1"/>
    <col min="6" max="6" width="20.7109375" style="2" customWidth="1"/>
    <col min="7" max="7" width="25.28515625" style="20" customWidth="1"/>
    <col min="8" max="8" width="46.140625" style="2" customWidth="1"/>
    <col min="9" max="9" width="12.140625" style="2" customWidth="1"/>
    <col min="10" max="10" width="16.140625" style="20" customWidth="1"/>
    <col min="11" max="11" width="13.28515625" style="2" customWidth="1"/>
    <col min="12" max="13" width="16.42578125" style="2" hidden="1" customWidth="1"/>
    <col min="14" max="14" width="20.28515625" style="2" hidden="1" customWidth="1"/>
    <col min="15" max="15" width="10.85546875" style="2" hidden="1" customWidth="1"/>
    <col min="16" max="16" width="0.28515625" style="2" hidden="1" customWidth="1"/>
    <col min="17" max="17" width="20.140625" style="2" hidden="1" customWidth="1"/>
    <col min="18" max="19" width="10.85546875" style="2" hidden="1" customWidth="1"/>
    <col min="20" max="20" width="16" style="2" hidden="1" customWidth="1"/>
    <col min="21" max="21" width="18.5703125" style="136" customWidth="1"/>
    <col min="22" max="22" width="21.140625" style="54" hidden="1" customWidth="1"/>
    <col min="23" max="23" width="19.85546875" style="69" hidden="1" customWidth="1"/>
    <col min="24" max="25" width="10.85546875" style="54" hidden="1" customWidth="1"/>
    <col min="26" max="16384" width="10.85546875" style="2"/>
  </cols>
  <sheetData>
    <row r="1" spans="1:25" ht="16.5" x14ac:dyDescent="0.3">
      <c r="A1" s="22"/>
      <c r="B1" s="23"/>
      <c r="C1" s="23"/>
      <c r="D1" s="24"/>
      <c r="E1" s="24"/>
      <c r="F1" s="23"/>
      <c r="G1" s="24"/>
      <c r="H1" s="23"/>
      <c r="I1" s="23"/>
      <c r="J1" s="24"/>
      <c r="K1" s="23"/>
      <c r="L1" s="23"/>
      <c r="M1" s="23"/>
      <c r="N1" s="23"/>
      <c r="T1" s="23"/>
    </row>
    <row r="2" spans="1:25" ht="19.5" customHeight="1" x14ac:dyDescent="0.3">
      <c r="A2" s="22"/>
      <c r="B2" s="23"/>
      <c r="C2" s="23"/>
      <c r="D2" s="24"/>
      <c r="E2" s="24"/>
      <c r="F2" s="23"/>
      <c r="G2" s="24"/>
      <c r="H2" s="23"/>
      <c r="I2" s="23"/>
      <c r="J2" s="24"/>
      <c r="K2" s="23"/>
      <c r="L2" s="23"/>
      <c r="M2" s="23"/>
      <c r="N2" s="23"/>
      <c r="T2" s="23"/>
    </row>
    <row r="3" spans="1:25" ht="16.5" x14ac:dyDescent="0.3">
      <c r="A3" s="22"/>
      <c r="B3" s="23"/>
      <c r="C3" s="198" t="s">
        <v>76</v>
      </c>
      <c r="D3" s="198"/>
      <c r="E3" s="198"/>
      <c r="F3" s="198"/>
      <c r="G3" s="198"/>
      <c r="H3" s="198"/>
      <c r="I3" s="198"/>
      <c r="J3" s="198"/>
      <c r="K3" s="198"/>
      <c r="L3" s="198"/>
      <c r="M3" s="198"/>
      <c r="N3" s="198"/>
      <c r="O3" s="5"/>
      <c r="P3" s="5"/>
    </row>
    <row r="4" spans="1:25" ht="16.5" x14ac:dyDescent="0.3">
      <c r="A4" s="22"/>
      <c r="B4" s="23"/>
      <c r="C4" s="198" t="s">
        <v>331</v>
      </c>
      <c r="D4" s="198"/>
      <c r="E4" s="198"/>
      <c r="F4" s="198"/>
      <c r="G4" s="198"/>
      <c r="H4" s="198"/>
      <c r="I4" s="198"/>
      <c r="J4" s="198"/>
      <c r="K4" s="198"/>
      <c r="L4" s="198"/>
      <c r="M4" s="198"/>
      <c r="N4" s="198"/>
      <c r="O4" s="5"/>
      <c r="P4" s="5"/>
    </row>
    <row r="5" spans="1:25" ht="16.5" x14ac:dyDescent="0.3">
      <c r="A5" s="22"/>
      <c r="B5" s="23"/>
      <c r="C5" s="192"/>
      <c r="D5" s="192"/>
      <c r="E5" s="192"/>
      <c r="F5" s="192"/>
      <c r="G5" s="192"/>
      <c r="H5" s="192"/>
      <c r="I5" s="192"/>
      <c r="J5" s="192"/>
      <c r="K5" s="192"/>
      <c r="L5" s="192"/>
      <c r="M5" s="192"/>
      <c r="N5" s="192"/>
      <c r="O5" s="6"/>
      <c r="P5" s="6"/>
    </row>
    <row r="6" spans="1:25" ht="16.5" x14ac:dyDescent="0.3">
      <c r="A6" s="22"/>
      <c r="B6" s="23"/>
      <c r="C6" s="193" t="s">
        <v>77</v>
      </c>
      <c r="D6" s="193"/>
      <c r="E6" s="193"/>
      <c r="F6" s="193"/>
      <c r="G6" s="193"/>
      <c r="H6" s="193"/>
      <c r="I6" s="193"/>
      <c r="J6" s="193"/>
      <c r="K6" s="193"/>
      <c r="L6" s="193"/>
      <c r="M6" s="193"/>
      <c r="N6" s="193"/>
      <c r="O6" s="7"/>
      <c r="P6" s="7"/>
    </row>
    <row r="7" spans="1:25" ht="16.5" x14ac:dyDescent="0.3">
      <c r="A7" s="22"/>
      <c r="B7" s="23"/>
      <c r="C7" s="25"/>
      <c r="D7" s="25"/>
      <c r="E7" s="25"/>
      <c r="F7" s="25"/>
      <c r="G7" s="25"/>
      <c r="H7" s="25"/>
      <c r="I7" s="25"/>
      <c r="J7" s="25"/>
      <c r="K7" s="25"/>
      <c r="L7" s="62"/>
      <c r="M7" s="62"/>
      <c r="N7" s="25"/>
      <c r="O7" s="7"/>
      <c r="P7" s="7"/>
      <c r="T7" s="62"/>
    </row>
    <row r="8" spans="1:25" ht="16.5" x14ac:dyDescent="0.3">
      <c r="A8" s="22"/>
      <c r="B8" s="23"/>
      <c r="C8" s="199" t="s">
        <v>111</v>
      </c>
      <c r="D8" s="199"/>
      <c r="E8" s="199"/>
      <c r="F8" s="199"/>
      <c r="G8" s="199"/>
      <c r="H8" s="199"/>
      <c r="I8" s="199"/>
      <c r="J8" s="199"/>
      <c r="K8" s="199"/>
      <c r="L8" s="199"/>
      <c r="M8" s="199"/>
      <c r="N8" s="199"/>
      <c r="O8" s="7"/>
      <c r="P8" s="7"/>
    </row>
    <row r="9" spans="1:25" ht="15" customHeight="1" x14ac:dyDescent="0.3">
      <c r="A9" s="22"/>
      <c r="B9" s="23"/>
      <c r="C9" s="174" t="s">
        <v>80</v>
      </c>
      <c r="D9" s="174" t="s">
        <v>205</v>
      </c>
      <c r="E9" s="26"/>
      <c r="F9" s="174" t="s">
        <v>79</v>
      </c>
      <c r="G9" s="174" t="s">
        <v>112</v>
      </c>
      <c r="H9" s="174" t="s">
        <v>78</v>
      </c>
      <c r="I9" s="177" t="s">
        <v>82</v>
      </c>
      <c r="J9" s="180" t="s">
        <v>92</v>
      </c>
      <c r="K9" s="180" t="s">
        <v>92</v>
      </c>
      <c r="L9" s="61"/>
      <c r="M9" s="61"/>
      <c r="N9" s="160" t="s">
        <v>110</v>
      </c>
      <c r="O9" s="194" t="s">
        <v>119</v>
      </c>
      <c r="P9" s="160" t="s">
        <v>315</v>
      </c>
      <c r="Q9" s="163">
        <v>21</v>
      </c>
      <c r="R9" s="166"/>
      <c r="S9" s="167"/>
      <c r="T9" s="160" t="s">
        <v>333</v>
      </c>
      <c r="U9" s="172" t="s">
        <v>329</v>
      </c>
      <c r="V9" s="182" t="s">
        <v>321</v>
      </c>
      <c r="W9" s="182" t="s">
        <v>319</v>
      </c>
      <c r="X9" s="185" t="s">
        <v>320</v>
      </c>
      <c r="Y9" s="186"/>
    </row>
    <row r="10" spans="1:25" ht="16.5" x14ac:dyDescent="0.3">
      <c r="A10" s="22"/>
      <c r="B10" s="23"/>
      <c r="C10" s="175"/>
      <c r="D10" s="175"/>
      <c r="E10" s="27"/>
      <c r="F10" s="175"/>
      <c r="G10" s="175"/>
      <c r="H10" s="175"/>
      <c r="I10" s="178"/>
      <c r="J10" s="181"/>
      <c r="K10" s="181"/>
      <c r="L10" s="64"/>
      <c r="M10" s="64"/>
      <c r="N10" s="161"/>
      <c r="O10" s="194"/>
      <c r="P10" s="161"/>
      <c r="Q10" s="164"/>
      <c r="R10" s="168"/>
      <c r="S10" s="169"/>
      <c r="T10" s="161"/>
      <c r="U10" s="173"/>
      <c r="V10" s="183"/>
      <c r="W10" s="183"/>
      <c r="X10" s="187"/>
      <c r="Y10" s="188"/>
    </row>
    <row r="11" spans="1:25" ht="45" customHeight="1" x14ac:dyDescent="0.3">
      <c r="A11" s="22"/>
      <c r="B11" s="23"/>
      <c r="C11" s="176"/>
      <c r="D11" s="176"/>
      <c r="E11" s="29" t="s">
        <v>206</v>
      </c>
      <c r="F11" s="176"/>
      <c r="G11" s="176"/>
      <c r="H11" s="176"/>
      <c r="I11" s="179"/>
      <c r="J11" s="28" t="s">
        <v>191</v>
      </c>
      <c r="K11" s="28" t="s">
        <v>81</v>
      </c>
      <c r="L11" s="65"/>
      <c r="M11" s="65"/>
      <c r="N11" s="162"/>
      <c r="O11" s="194"/>
      <c r="P11" s="162"/>
      <c r="Q11" s="165"/>
      <c r="R11" s="170"/>
      <c r="S11" s="171"/>
      <c r="T11" s="162"/>
      <c r="U11" s="137" t="s">
        <v>330</v>
      </c>
      <c r="V11" s="184"/>
      <c r="W11" s="184"/>
      <c r="X11" s="189"/>
      <c r="Y11" s="190"/>
    </row>
    <row r="12" spans="1:25" ht="16.5" x14ac:dyDescent="0.3">
      <c r="A12" s="22"/>
      <c r="B12" s="23"/>
      <c r="C12" s="30">
        <v>1</v>
      </c>
      <c r="D12" s="31">
        <v>9901433979</v>
      </c>
      <c r="E12" s="32" t="s">
        <v>207</v>
      </c>
      <c r="F12" s="33" t="s">
        <v>0</v>
      </c>
      <c r="G12" s="34" t="s">
        <v>91</v>
      </c>
      <c r="H12" s="148" t="s">
        <v>1</v>
      </c>
      <c r="I12" s="35">
        <v>71.400000000000006</v>
      </c>
      <c r="J12" s="36">
        <v>836.6</v>
      </c>
      <c r="K12" s="37">
        <v>250</v>
      </c>
      <c r="L12" s="37">
        <f>+I12*31</f>
        <v>2213.4</v>
      </c>
      <c r="M12" s="37">
        <f>+J12+K12</f>
        <v>1086.5999999999999</v>
      </c>
      <c r="N12" s="56">
        <f>(I12*29+J12)+(I12*28+J12)+(I12*31+J12)+(I12*30+J12)+(I12*31+J12)+(I12*30+J12)</f>
        <v>17800.2</v>
      </c>
      <c r="O12" s="57"/>
      <c r="P12" s="58">
        <f t="shared" ref="P12:P29" si="0">N12/12</f>
        <v>1483.3500000000001</v>
      </c>
      <c r="Q12" s="2">
        <f>31+30+31+30</f>
        <v>122</v>
      </c>
      <c r="T12" s="56">
        <f>(I12*28+J12)</f>
        <v>2835.8</v>
      </c>
      <c r="U12" s="101">
        <f>+T12/12</f>
        <v>236.31666666666669</v>
      </c>
      <c r="V12" s="72">
        <f t="shared" ref="V12:V30" si="1">(I12*29+J12)+(I12*28+J12)</f>
        <v>5743</v>
      </c>
      <c r="W12" s="71">
        <f>+V12/12</f>
        <v>478.58333333333331</v>
      </c>
      <c r="X12" s="191">
        <f>+U12+W12</f>
        <v>714.9</v>
      </c>
      <c r="Y12" s="191"/>
    </row>
    <row r="13" spans="1:25" ht="16.5" x14ac:dyDescent="0.3">
      <c r="A13" s="22"/>
      <c r="B13" s="23"/>
      <c r="C13" s="30">
        <f>C12+1</f>
        <v>2</v>
      </c>
      <c r="D13" s="31">
        <v>9901433980</v>
      </c>
      <c r="E13" s="32" t="s">
        <v>208</v>
      </c>
      <c r="F13" s="33" t="s">
        <v>0</v>
      </c>
      <c r="G13" s="34" t="s">
        <v>91</v>
      </c>
      <c r="H13" s="148" t="s">
        <v>2</v>
      </c>
      <c r="I13" s="35">
        <v>71.400000000000006</v>
      </c>
      <c r="J13" s="36">
        <v>836.6</v>
      </c>
      <c r="K13" s="37">
        <v>250</v>
      </c>
      <c r="L13" s="37">
        <f t="shared" ref="L13:L29" si="2">+I13*31</f>
        <v>2213.4</v>
      </c>
      <c r="M13" s="37">
        <f t="shared" ref="M13:M29" si="3">+J13+K13</f>
        <v>1086.5999999999999</v>
      </c>
      <c r="N13" s="56">
        <f t="shared" ref="N13:N29" si="4">(I13*29+J13)+(I13*28+J13)+(I13*31+J13)+(I13*30+J13)+(I13*31+J13)+(I13*30+J13)</f>
        <v>17800.2</v>
      </c>
      <c r="O13" s="57" t="s">
        <v>118</v>
      </c>
      <c r="P13" s="58">
        <f t="shared" si="0"/>
        <v>1483.3500000000001</v>
      </c>
      <c r="T13" s="56">
        <f t="shared" ref="T13:T29" si="5">(I13*28+J13)</f>
        <v>2835.8</v>
      </c>
      <c r="U13" s="101">
        <f t="shared" ref="U13:U76" si="6">+T13/12</f>
        <v>236.31666666666669</v>
      </c>
      <c r="V13" s="72">
        <f t="shared" si="1"/>
        <v>5743</v>
      </c>
      <c r="W13" s="71">
        <f t="shared" ref="W13:W79" si="7">+V13/12</f>
        <v>478.58333333333331</v>
      </c>
      <c r="X13" s="191">
        <f t="shared" ref="X13:X29" si="8">+U13+W13</f>
        <v>714.9</v>
      </c>
      <c r="Y13" s="191"/>
    </row>
    <row r="14" spans="1:25" ht="16.5" x14ac:dyDescent="0.3">
      <c r="A14" s="22"/>
      <c r="B14" s="23"/>
      <c r="C14" s="30">
        <f t="shared" ref="C14:C30" si="9">C13+1</f>
        <v>3</v>
      </c>
      <c r="D14" s="31">
        <v>9901433981</v>
      </c>
      <c r="E14" s="32" t="s">
        <v>209</v>
      </c>
      <c r="F14" s="33" t="s">
        <v>0</v>
      </c>
      <c r="G14" s="34" t="s">
        <v>91</v>
      </c>
      <c r="H14" s="148" t="s">
        <v>3</v>
      </c>
      <c r="I14" s="35">
        <v>71.400000000000006</v>
      </c>
      <c r="J14" s="36">
        <v>836.6</v>
      </c>
      <c r="K14" s="37">
        <v>250</v>
      </c>
      <c r="L14" s="37">
        <f t="shared" si="2"/>
        <v>2213.4</v>
      </c>
      <c r="M14" s="37">
        <f t="shared" si="3"/>
        <v>1086.5999999999999</v>
      </c>
      <c r="N14" s="56">
        <f t="shared" si="4"/>
        <v>17800.2</v>
      </c>
      <c r="O14" s="57" t="s">
        <v>120</v>
      </c>
      <c r="P14" s="58">
        <f t="shared" si="0"/>
        <v>1483.3500000000001</v>
      </c>
      <c r="T14" s="56">
        <f t="shared" si="5"/>
        <v>2835.8</v>
      </c>
      <c r="U14" s="101">
        <f t="shared" si="6"/>
        <v>236.31666666666669</v>
      </c>
      <c r="V14" s="72">
        <f t="shared" si="1"/>
        <v>5743</v>
      </c>
      <c r="W14" s="71">
        <f t="shared" si="7"/>
        <v>478.58333333333331</v>
      </c>
      <c r="X14" s="191">
        <f t="shared" si="8"/>
        <v>714.9</v>
      </c>
      <c r="Y14" s="191"/>
    </row>
    <row r="15" spans="1:25" ht="16.5" x14ac:dyDescent="0.3">
      <c r="A15" s="22"/>
      <c r="B15" s="23"/>
      <c r="C15" s="30">
        <f t="shared" si="9"/>
        <v>4</v>
      </c>
      <c r="D15" s="31">
        <v>9901433982</v>
      </c>
      <c r="E15" s="32" t="s">
        <v>210</v>
      </c>
      <c r="F15" s="33" t="s">
        <v>0</v>
      </c>
      <c r="G15" s="34" t="s">
        <v>91</v>
      </c>
      <c r="H15" s="148" t="s">
        <v>4</v>
      </c>
      <c r="I15" s="35">
        <v>71.400000000000006</v>
      </c>
      <c r="J15" s="36">
        <v>836.6</v>
      </c>
      <c r="K15" s="37">
        <v>250</v>
      </c>
      <c r="L15" s="37">
        <f t="shared" si="2"/>
        <v>2213.4</v>
      </c>
      <c r="M15" s="37">
        <f>+J15+K15</f>
        <v>1086.5999999999999</v>
      </c>
      <c r="N15" s="56">
        <f t="shared" si="4"/>
        <v>17800.2</v>
      </c>
      <c r="O15" s="57"/>
      <c r="P15" s="58">
        <f t="shared" si="0"/>
        <v>1483.3500000000001</v>
      </c>
      <c r="T15" s="56">
        <f t="shared" si="5"/>
        <v>2835.8</v>
      </c>
      <c r="U15" s="101">
        <f>+T15/12</f>
        <v>236.31666666666669</v>
      </c>
      <c r="V15" s="72">
        <f t="shared" si="1"/>
        <v>5743</v>
      </c>
      <c r="W15" s="71">
        <f t="shared" si="7"/>
        <v>478.58333333333331</v>
      </c>
      <c r="X15" s="191">
        <f t="shared" si="8"/>
        <v>714.9</v>
      </c>
      <c r="Y15" s="191"/>
    </row>
    <row r="16" spans="1:25" ht="16.5" x14ac:dyDescent="0.3">
      <c r="A16" s="22"/>
      <c r="B16" s="23"/>
      <c r="C16" s="30">
        <f t="shared" si="9"/>
        <v>5</v>
      </c>
      <c r="D16" s="31">
        <v>9901532670</v>
      </c>
      <c r="E16" s="32" t="s">
        <v>211</v>
      </c>
      <c r="F16" s="33" t="s">
        <v>0</v>
      </c>
      <c r="G16" s="34" t="s">
        <v>91</v>
      </c>
      <c r="H16" s="148" t="s">
        <v>192</v>
      </c>
      <c r="I16" s="35">
        <v>71.400000000000006</v>
      </c>
      <c r="J16" s="36">
        <v>836.6</v>
      </c>
      <c r="K16" s="37">
        <v>250</v>
      </c>
      <c r="L16" s="37">
        <f t="shared" si="2"/>
        <v>2213.4</v>
      </c>
      <c r="M16" s="37">
        <f t="shared" si="3"/>
        <v>1086.5999999999999</v>
      </c>
      <c r="N16" s="56">
        <f t="shared" si="4"/>
        <v>17800.2</v>
      </c>
      <c r="O16" s="57"/>
      <c r="P16" s="58">
        <f t="shared" si="0"/>
        <v>1483.3500000000001</v>
      </c>
      <c r="T16" s="56">
        <f t="shared" si="5"/>
        <v>2835.8</v>
      </c>
      <c r="U16" s="101">
        <f t="shared" si="6"/>
        <v>236.31666666666669</v>
      </c>
      <c r="V16" s="72">
        <f t="shared" si="1"/>
        <v>5743</v>
      </c>
      <c r="W16" s="71">
        <f t="shared" si="7"/>
        <v>478.58333333333331</v>
      </c>
      <c r="X16" s="191">
        <f t="shared" si="8"/>
        <v>714.9</v>
      </c>
      <c r="Y16" s="191"/>
    </row>
    <row r="17" spans="1:25" ht="16.5" x14ac:dyDescent="0.3">
      <c r="A17" s="22"/>
      <c r="B17" s="23"/>
      <c r="C17" s="30">
        <f t="shared" si="9"/>
        <v>6</v>
      </c>
      <c r="D17" s="31">
        <v>9901172017</v>
      </c>
      <c r="E17" s="32" t="s">
        <v>217</v>
      </c>
      <c r="F17" s="33" t="s">
        <v>0</v>
      </c>
      <c r="G17" s="39" t="s">
        <v>87</v>
      </c>
      <c r="H17" s="148" t="s">
        <v>44</v>
      </c>
      <c r="I17" s="35">
        <v>71.400000000000006</v>
      </c>
      <c r="J17" s="36">
        <v>836.6</v>
      </c>
      <c r="K17" s="37">
        <v>250</v>
      </c>
      <c r="L17" s="37">
        <f t="shared" si="2"/>
        <v>2213.4</v>
      </c>
      <c r="M17" s="37">
        <f t="shared" si="3"/>
        <v>1086.5999999999999</v>
      </c>
      <c r="N17" s="56">
        <f t="shared" si="4"/>
        <v>17800.2</v>
      </c>
      <c r="O17" s="57" t="s">
        <v>149</v>
      </c>
      <c r="P17" s="58">
        <f t="shared" si="0"/>
        <v>1483.3500000000001</v>
      </c>
      <c r="T17" s="56">
        <f t="shared" si="5"/>
        <v>2835.8</v>
      </c>
      <c r="U17" s="101">
        <f t="shared" si="6"/>
        <v>236.31666666666669</v>
      </c>
      <c r="V17" s="72">
        <f t="shared" si="1"/>
        <v>5743</v>
      </c>
      <c r="W17" s="71">
        <f t="shared" si="7"/>
        <v>478.58333333333331</v>
      </c>
      <c r="X17" s="191">
        <f t="shared" si="8"/>
        <v>714.9</v>
      </c>
      <c r="Y17" s="191"/>
    </row>
    <row r="18" spans="1:25" ht="16.5" x14ac:dyDescent="0.3">
      <c r="A18" s="22"/>
      <c r="B18" s="23"/>
      <c r="C18" s="30">
        <f t="shared" si="9"/>
        <v>7</v>
      </c>
      <c r="D18" s="31">
        <v>9901494341</v>
      </c>
      <c r="E18" s="32" t="s">
        <v>212</v>
      </c>
      <c r="F18" s="39" t="s">
        <v>0</v>
      </c>
      <c r="G18" s="34" t="s">
        <v>91</v>
      </c>
      <c r="H18" s="148" t="s">
        <v>188</v>
      </c>
      <c r="I18" s="35">
        <v>71.400000000000006</v>
      </c>
      <c r="J18" s="36">
        <v>836.6</v>
      </c>
      <c r="K18" s="37">
        <v>250</v>
      </c>
      <c r="L18" s="37">
        <f t="shared" si="2"/>
        <v>2213.4</v>
      </c>
      <c r="M18" s="37">
        <f t="shared" si="3"/>
        <v>1086.5999999999999</v>
      </c>
      <c r="N18" s="56">
        <f t="shared" si="4"/>
        <v>17800.2</v>
      </c>
      <c r="O18" s="57" t="s">
        <v>122</v>
      </c>
      <c r="P18" s="58">
        <f t="shared" si="0"/>
        <v>1483.3500000000001</v>
      </c>
      <c r="T18" s="56">
        <f t="shared" si="5"/>
        <v>2835.8</v>
      </c>
      <c r="U18" s="101">
        <f t="shared" si="6"/>
        <v>236.31666666666669</v>
      </c>
      <c r="V18" s="72">
        <f t="shared" si="1"/>
        <v>5743</v>
      </c>
      <c r="W18" s="71">
        <f t="shared" si="7"/>
        <v>478.58333333333331</v>
      </c>
      <c r="X18" s="191">
        <f t="shared" si="8"/>
        <v>714.9</v>
      </c>
      <c r="Y18" s="191"/>
    </row>
    <row r="19" spans="1:25" ht="16.5" x14ac:dyDescent="0.3">
      <c r="A19" s="22"/>
      <c r="B19" s="23"/>
      <c r="C19" s="30">
        <f t="shared" si="9"/>
        <v>8</v>
      </c>
      <c r="D19" s="31">
        <v>9901534402</v>
      </c>
      <c r="E19" s="32" t="s">
        <v>213</v>
      </c>
      <c r="F19" s="33" t="s">
        <v>0</v>
      </c>
      <c r="G19" s="34" t="s">
        <v>91</v>
      </c>
      <c r="H19" s="148" t="s">
        <v>193</v>
      </c>
      <c r="I19" s="35">
        <v>71.400000000000006</v>
      </c>
      <c r="J19" s="36">
        <v>836.6</v>
      </c>
      <c r="K19" s="37">
        <v>250</v>
      </c>
      <c r="L19" s="37">
        <f t="shared" si="2"/>
        <v>2213.4</v>
      </c>
      <c r="M19" s="37">
        <f t="shared" si="3"/>
        <v>1086.5999999999999</v>
      </c>
      <c r="N19" s="56">
        <f t="shared" si="4"/>
        <v>17800.2</v>
      </c>
      <c r="O19" s="57" t="s">
        <v>123</v>
      </c>
      <c r="P19" s="58">
        <f t="shared" si="0"/>
        <v>1483.3500000000001</v>
      </c>
      <c r="T19" s="56">
        <f t="shared" si="5"/>
        <v>2835.8</v>
      </c>
      <c r="U19" s="101">
        <f t="shared" si="6"/>
        <v>236.31666666666669</v>
      </c>
      <c r="V19" s="72">
        <f t="shared" si="1"/>
        <v>5743</v>
      </c>
      <c r="W19" s="71">
        <f t="shared" si="7"/>
        <v>478.58333333333331</v>
      </c>
      <c r="X19" s="191">
        <f t="shared" si="8"/>
        <v>714.9</v>
      </c>
      <c r="Y19" s="191"/>
    </row>
    <row r="20" spans="1:25" ht="16.5" x14ac:dyDescent="0.3">
      <c r="A20" s="22"/>
      <c r="B20" s="23"/>
      <c r="C20" s="30">
        <f t="shared" si="9"/>
        <v>9</v>
      </c>
      <c r="D20" s="31">
        <v>9901513984</v>
      </c>
      <c r="E20" s="32" t="s">
        <v>311</v>
      </c>
      <c r="F20" s="33" t="s">
        <v>0</v>
      </c>
      <c r="G20" s="34" t="s">
        <v>91</v>
      </c>
      <c r="H20" s="148" t="s">
        <v>312</v>
      </c>
      <c r="I20" s="35">
        <v>71.400000000000006</v>
      </c>
      <c r="J20" s="36">
        <v>836.6</v>
      </c>
      <c r="K20" s="37">
        <v>250</v>
      </c>
      <c r="L20" s="37">
        <f t="shared" si="2"/>
        <v>2213.4</v>
      </c>
      <c r="M20" s="37">
        <f t="shared" si="3"/>
        <v>1086.5999999999999</v>
      </c>
      <c r="N20" s="56">
        <f t="shared" si="4"/>
        <v>17800.2</v>
      </c>
      <c r="O20" s="57"/>
      <c r="P20" s="58">
        <f t="shared" si="0"/>
        <v>1483.3500000000001</v>
      </c>
      <c r="T20" s="56">
        <f t="shared" si="5"/>
        <v>2835.8</v>
      </c>
      <c r="U20" s="101">
        <f t="shared" si="6"/>
        <v>236.31666666666669</v>
      </c>
      <c r="V20" s="72">
        <f t="shared" si="1"/>
        <v>5743</v>
      </c>
      <c r="W20" s="71">
        <f t="shared" si="7"/>
        <v>478.58333333333331</v>
      </c>
      <c r="X20" s="191">
        <f t="shared" si="8"/>
        <v>714.9</v>
      </c>
      <c r="Y20" s="191"/>
    </row>
    <row r="21" spans="1:25" ht="16.5" x14ac:dyDescent="0.3">
      <c r="A21" s="22"/>
      <c r="B21" s="23"/>
      <c r="C21" s="30">
        <f t="shared" si="9"/>
        <v>10</v>
      </c>
      <c r="D21" s="31">
        <v>9901433990</v>
      </c>
      <c r="E21" s="32" t="s">
        <v>218</v>
      </c>
      <c r="F21" s="39" t="s">
        <v>5</v>
      </c>
      <c r="G21" s="39" t="s">
        <v>83</v>
      </c>
      <c r="H21" s="148" t="s">
        <v>6</v>
      </c>
      <c r="I21" s="35">
        <v>75.64</v>
      </c>
      <c r="J21" s="36">
        <v>705.16</v>
      </c>
      <c r="K21" s="37">
        <v>250</v>
      </c>
      <c r="L21" s="37">
        <f t="shared" si="2"/>
        <v>2344.84</v>
      </c>
      <c r="M21" s="37">
        <f t="shared" si="3"/>
        <v>955.16</v>
      </c>
      <c r="N21" s="56">
        <f t="shared" si="4"/>
        <v>17770.52</v>
      </c>
      <c r="O21" s="57"/>
      <c r="P21" s="58">
        <f t="shared" si="0"/>
        <v>1480.8766666666668</v>
      </c>
      <c r="T21" s="56">
        <f t="shared" si="5"/>
        <v>2823.08</v>
      </c>
      <c r="U21" s="101">
        <f t="shared" si="6"/>
        <v>235.25666666666666</v>
      </c>
      <c r="V21" s="72">
        <f t="shared" si="1"/>
        <v>5721.7999999999993</v>
      </c>
      <c r="W21" s="71">
        <f t="shared" si="7"/>
        <v>476.81666666666661</v>
      </c>
      <c r="X21" s="191">
        <f t="shared" si="8"/>
        <v>712.07333333333327</v>
      </c>
      <c r="Y21" s="191"/>
    </row>
    <row r="22" spans="1:25" ht="16.5" x14ac:dyDescent="0.3">
      <c r="A22" s="22"/>
      <c r="B22" s="23"/>
      <c r="C22" s="30">
        <f t="shared" si="9"/>
        <v>11</v>
      </c>
      <c r="D22" s="31">
        <v>9901433991</v>
      </c>
      <c r="E22" s="32" t="s">
        <v>214</v>
      </c>
      <c r="F22" s="39" t="s">
        <v>5</v>
      </c>
      <c r="G22" s="39" t="s">
        <v>83</v>
      </c>
      <c r="H22" s="148" t="s">
        <v>7</v>
      </c>
      <c r="I22" s="35">
        <v>75.64</v>
      </c>
      <c r="J22" s="36">
        <v>705.16</v>
      </c>
      <c r="K22" s="37">
        <v>250</v>
      </c>
      <c r="L22" s="37">
        <f t="shared" si="2"/>
        <v>2344.84</v>
      </c>
      <c r="M22" s="37">
        <f t="shared" si="3"/>
        <v>955.16</v>
      </c>
      <c r="N22" s="56">
        <f t="shared" si="4"/>
        <v>17770.52</v>
      </c>
      <c r="O22" s="57" t="s">
        <v>121</v>
      </c>
      <c r="P22" s="58">
        <f t="shared" si="0"/>
        <v>1480.8766666666668</v>
      </c>
      <c r="T22" s="56">
        <f t="shared" si="5"/>
        <v>2823.08</v>
      </c>
      <c r="U22" s="101">
        <f t="shared" si="6"/>
        <v>235.25666666666666</v>
      </c>
      <c r="V22" s="72">
        <f t="shared" si="1"/>
        <v>5721.7999999999993</v>
      </c>
      <c r="W22" s="71">
        <f t="shared" si="7"/>
        <v>476.81666666666661</v>
      </c>
      <c r="X22" s="191">
        <f t="shared" si="8"/>
        <v>712.07333333333327</v>
      </c>
      <c r="Y22" s="191"/>
    </row>
    <row r="23" spans="1:25" ht="16.5" x14ac:dyDescent="0.3">
      <c r="A23" s="22"/>
      <c r="B23" s="23"/>
      <c r="C23" s="30">
        <f t="shared" si="9"/>
        <v>12</v>
      </c>
      <c r="D23" s="31">
        <v>9901355175</v>
      </c>
      <c r="E23" s="32" t="s">
        <v>216</v>
      </c>
      <c r="F23" s="39" t="s">
        <v>5</v>
      </c>
      <c r="G23" s="39" t="s">
        <v>197</v>
      </c>
      <c r="H23" s="149" t="s">
        <v>28</v>
      </c>
      <c r="I23" s="35">
        <v>75.64</v>
      </c>
      <c r="J23" s="36">
        <v>705.16</v>
      </c>
      <c r="K23" s="37">
        <v>250</v>
      </c>
      <c r="L23" s="37">
        <f t="shared" si="2"/>
        <v>2344.84</v>
      </c>
      <c r="M23" s="37">
        <f t="shared" si="3"/>
        <v>955.16</v>
      </c>
      <c r="N23" s="56">
        <f t="shared" si="4"/>
        <v>17770.52</v>
      </c>
      <c r="O23" s="57"/>
      <c r="P23" s="58">
        <f t="shared" si="0"/>
        <v>1480.8766666666668</v>
      </c>
      <c r="T23" s="56">
        <f t="shared" si="5"/>
        <v>2823.08</v>
      </c>
      <c r="U23" s="101">
        <f t="shared" si="6"/>
        <v>235.25666666666666</v>
      </c>
      <c r="V23" s="72">
        <f t="shared" si="1"/>
        <v>5721.7999999999993</v>
      </c>
      <c r="W23" s="71">
        <f t="shared" si="7"/>
        <v>476.81666666666661</v>
      </c>
      <c r="X23" s="191">
        <f t="shared" si="8"/>
        <v>712.07333333333327</v>
      </c>
      <c r="Y23" s="191"/>
    </row>
    <row r="24" spans="1:25" ht="16.5" x14ac:dyDescent="0.3">
      <c r="A24" s="22"/>
      <c r="B24" s="23"/>
      <c r="C24" s="30">
        <f t="shared" si="9"/>
        <v>13</v>
      </c>
      <c r="D24" s="31">
        <v>9901433993</v>
      </c>
      <c r="E24" s="32" t="s">
        <v>219</v>
      </c>
      <c r="F24" s="39" t="s">
        <v>5</v>
      </c>
      <c r="G24" s="39" t="s">
        <v>85</v>
      </c>
      <c r="H24" s="148" t="s">
        <v>8</v>
      </c>
      <c r="I24" s="35">
        <v>75.64</v>
      </c>
      <c r="J24" s="36">
        <v>705.16</v>
      </c>
      <c r="K24" s="37">
        <v>250</v>
      </c>
      <c r="L24" s="37">
        <f t="shared" si="2"/>
        <v>2344.84</v>
      </c>
      <c r="M24" s="37">
        <f t="shared" si="3"/>
        <v>955.16</v>
      </c>
      <c r="N24" s="56">
        <f t="shared" si="4"/>
        <v>17770.52</v>
      </c>
      <c r="O24" s="57"/>
      <c r="P24" s="58">
        <f t="shared" si="0"/>
        <v>1480.8766666666668</v>
      </c>
      <c r="T24" s="56">
        <f t="shared" si="5"/>
        <v>2823.08</v>
      </c>
      <c r="U24" s="101">
        <f t="shared" si="6"/>
        <v>235.25666666666666</v>
      </c>
      <c r="V24" s="72">
        <f t="shared" si="1"/>
        <v>5721.7999999999993</v>
      </c>
      <c r="W24" s="71">
        <f t="shared" si="7"/>
        <v>476.81666666666661</v>
      </c>
      <c r="X24" s="191">
        <f t="shared" si="8"/>
        <v>712.07333333333327</v>
      </c>
      <c r="Y24" s="191"/>
    </row>
    <row r="25" spans="1:25" ht="16.5" x14ac:dyDescent="0.3">
      <c r="A25" s="22"/>
      <c r="B25" s="23"/>
      <c r="C25" s="30">
        <f t="shared" si="9"/>
        <v>14</v>
      </c>
      <c r="D25" s="40">
        <v>990099292</v>
      </c>
      <c r="E25" s="32" t="s">
        <v>220</v>
      </c>
      <c r="F25" s="39" t="s">
        <v>5</v>
      </c>
      <c r="G25" s="34" t="s">
        <v>100</v>
      </c>
      <c r="H25" s="148" t="s">
        <v>9</v>
      </c>
      <c r="I25" s="35">
        <v>75.64</v>
      </c>
      <c r="J25" s="36">
        <v>705.16</v>
      </c>
      <c r="K25" s="37">
        <v>250</v>
      </c>
      <c r="L25" s="37">
        <f t="shared" si="2"/>
        <v>2344.84</v>
      </c>
      <c r="M25" s="37">
        <f t="shared" si="3"/>
        <v>955.16</v>
      </c>
      <c r="N25" s="56">
        <f t="shared" si="4"/>
        <v>17770.52</v>
      </c>
      <c r="O25" s="57"/>
      <c r="P25" s="58">
        <f t="shared" si="0"/>
        <v>1480.8766666666668</v>
      </c>
      <c r="T25" s="56">
        <f t="shared" si="5"/>
        <v>2823.08</v>
      </c>
      <c r="U25" s="101">
        <f t="shared" si="6"/>
        <v>235.25666666666666</v>
      </c>
      <c r="V25" s="72">
        <f t="shared" si="1"/>
        <v>5721.7999999999993</v>
      </c>
      <c r="W25" s="71">
        <f t="shared" si="7"/>
        <v>476.81666666666661</v>
      </c>
      <c r="X25" s="191">
        <f t="shared" si="8"/>
        <v>712.07333333333327</v>
      </c>
      <c r="Y25" s="191"/>
    </row>
    <row r="26" spans="1:25" ht="16.5" x14ac:dyDescent="0.3">
      <c r="A26" s="22"/>
      <c r="B26" s="23"/>
      <c r="C26" s="30">
        <f t="shared" si="9"/>
        <v>15</v>
      </c>
      <c r="D26" s="40">
        <v>9901451132</v>
      </c>
      <c r="E26" s="32" t="s">
        <v>215</v>
      </c>
      <c r="F26" s="34" t="s">
        <v>114</v>
      </c>
      <c r="G26" s="34" t="s">
        <v>89</v>
      </c>
      <c r="H26" s="150" t="s">
        <v>93</v>
      </c>
      <c r="I26" s="35">
        <v>75.64</v>
      </c>
      <c r="J26" s="36">
        <v>705.16</v>
      </c>
      <c r="K26" s="37">
        <v>250</v>
      </c>
      <c r="L26" s="37">
        <f t="shared" si="2"/>
        <v>2344.84</v>
      </c>
      <c r="M26" s="37">
        <f t="shared" si="3"/>
        <v>955.16</v>
      </c>
      <c r="N26" s="56">
        <f t="shared" si="4"/>
        <v>17770.52</v>
      </c>
      <c r="O26" s="57"/>
      <c r="P26" s="58">
        <f t="shared" si="0"/>
        <v>1480.8766666666668</v>
      </c>
      <c r="T26" s="56">
        <f t="shared" si="5"/>
        <v>2823.08</v>
      </c>
      <c r="U26" s="101">
        <f t="shared" si="6"/>
        <v>235.25666666666666</v>
      </c>
      <c r="V26" s="72">
        <f t="shared" si="1"/>
        <v>5721.7999999999993</v>
      </c>
      <c r="W26" s="71">
        <f t="shared" si="7"/>
        <v>476.81666666666661</v>
      </c>
      <c r="X26" s="191">
        <f t="shared" si="8"/>
        <v>712.07333333333327</v>
      </c>
      <c r="Y26" s="191"/>
    </row>
    <row r="27" spans="1:25" ht="16.5" x14ac:dyDescent="0.3">
      <c r="A27" s="22"/>
      <c r="B27" s="23"/>
      <c r="C27" s="30">
        <f t="shared" si="9"/>
        <v>16</v>
      </c>
      <c r="D27" s="40">
        <v>9901349725</v>
      </c>
      <c r="E27" s="32" t="s">
        <v>221</v>
      </c>
      <c r="F27" s="39" t="s">
        <v>5</v>
      </c>
      <c r="G27" s="39" t="s">
        <v>100</v>
      </c>
      <c r="H27" s="148" t="s">
        <v>101</v>
      </c>
      <c r="I27" s="35">
        <v>75.64</v>
      </c>
      <c r="J27" s="36">
        <v>705.16</v>
      </c>
      <c r="K27" s="37">
        <v>250</v>
      </c>
      <c r="L27" s="37">
        <f t="shared" si="2"/>
        <v>2344.84</v>
      </c>
      <c r="M27" s="37">
        <f t="shared" si="3"/>
        <v>955.16</v>
      </c>
      <c r="N27" s="56">
        <f t="shared" si="4"/>
        <v>17770.52</v>
      </c>
      <c r="O27" s="57" t="s">
        <v>124</v>
      </c>
      <c r="P27" s="58">
        <f t="shared" si="0"/>
        <v>1480.8766666666668</v>
      </c>
      <c r="T27" s="56">
        <f t="shared" si="5"/>
        <v>2823.08</v>
      </c>
      <c r="U27" s="101">
        <f t="shared" si="6"/>
        <v>235.25666666666666</v>
      </c>
      <c r="V27" s="72">
        <f t="shared" si="1"/>
        <v>5721.7999999999993</v>
      </c>
      <c r="W27" s="71">
        <f t="shared" si="7"/>
        <v>476.81666666666661</v>
      </c>
      <c r="X27" s="191">
        <f t="shared" si="8"/>
        <v>712.07333333333327</v>
      </c>
      <c r="Y27" s="191"/>
    </row>
    <row r="28" spans="1:25" ht="16.5" x14ac:dyDescent="0.3">
      <c r="A28" s="22"/>
      <c r="B28" s="23"/>
      <c r="C28" s="30">
        <f t="shared" si="9"/>
        <v>17</v>
      </c>
      <c r="D28" s="31">
        <v>9901545451</v>
      </c>
      <c r="E28" s="32" t="s">
        <v>225</v>
      </c>
      <c r="F28" s="39" t="s">
        <v>114</v>
      </c>
      <c r="G28" s="39" t="s">
        <v>100</v>
      </c>
      <c r="H28" s="148" t="s">
        <v>204</v>
      </c>
      <c r="I28" s="35">
        <v>75.64</v>
      </c>
      <c r="J28" s="36">
        <v>705.16</v>
      </c>
      <c r="K28" s="37">
        <v>250</v>
      </c>
      <c r="L28" s="37">
        <f t="shared" si="2"/>
        <v>2344.84</v>
      </c>
      <c r="M28" s="37">
        <f t="shared" si="3"/>
        <v>955.16</v>
      </c>
      <c r="N28" s="56">
        <f t="shared" si="4"/>
        <v>17770.52</v>
      </c>
      <c r="O28" s="57"/>
      <c r="P28" s="58">
        <f t="shared" si="0"/>
        <v>1480.8766666666668</v>
      </c>
      <c r="T28" s="56">
        <f t="shared" si="5"/>
        <v>2823.08</v>
      </c>
      <c r="U28" s="101">
        <f t="shared" si="6"/>
        <v>235.25666666666666</v>
      </c>
      <c r="V28" s="72">
        <f t="shared" si="1"/>
        <v>5721.7999999999993</v>
      </c>
      <c r="W28" s="71">
        <f t="shared" si="7"/>
        <v>476.81666666666661</v>
      </c>
      <c r="X28" s="191">
        <f t="shared" si="8"/>
        <v>712.07333333333327</v>
      </c>
      <c r="Y28" s="191"/>
    </row>
    <row r="29" spans="1:25" ht="16.5" x14ac:dyDescent="0.3">
      <c r="A29" s="22"/>
      <c r="B29" s="23"/>
      <c r="C29" s="30">
        <f t="shared" si="9"/>
        <v>18</v>
      </c>
      <c r="D29" s="40">
        <v>9901451146</v>
      </c>
      <c r="E29" s="32" t="s">
        <v>226</v>
      </c>
      <c r="F29" s="39" t="s">
        <v>5</v>
      </c>
      <c r="G29" s="39" t="s">
        <v>83</v>
      </c>
      <c r="H29" s="73" t="s">
        <v>102</v>
      </c>
      <c r="I29" s="35">
        <v>75.64</v>
      </c>
      <c r="J29" s="36">
        <v>705.16</v>
      </c>
      <c r="K29" s="37">
        <v>250</v>
      </c>
      <c r="L29" s="37">
        <f t="shared" si="2"/>
        <v>2344.84</v>
      </c>
      <c r="M29" s="37">
        <f t="shared" si="3"/>
        <v>955.16</v>
      </c>
      <c r="N29" s="56">
        <f t="shared" si="4"/>
        <v>17770.52</v>
      </c>
      <c r="O29" s="57"/>
      <c r="P29" s="58">
        <f t="shared" si="0"/>
        <v>1480.8766666666668</v>
      </c>
      <c r="T29" s="56">
        <f t="shared" si="5"/>
        <v>2823.08</v>
      </c>
      <c r="U29" s="101">
        <f t="shared" si="6"/>
        <v>235.25666666666666</v>
      </c>
      <c r="V29" s="72">
        <f t="shared" si="1"/>
        <v>5721.7999999999993</v>
      </c>
      <c r="W29" s="71">
        <f t="shared" si="7"/>
        <v>476.81666666666661</v>
      </c>
      <c r="X29" s="191">
        <f t="shared" si="8"/>
        <v>712.07333333333327</v>
      </c>
      <c r="Y29" s="191"/>
    </row>
    <row r="30" spans="1:25" s="13" customFormat="1" ht="16.5" x14ac:dyDescent="0.3">
      <c r="A30" s="22"/>
      <c r="B30" s="22"/>
      <c r="C30" s="30">
        <f t="shared" si="9"/>
        <v>19</v>
      </c>
      <c r="D30" s="40">
        <v>9901513984</v>
      </c>
      <c r="E30" s="32" t="s">
        <v>334</v>
      </c>
      <c r="F30" s="39" t="s">
        <v>5</v>
      </c>
      <c r="G30" s="39" t="s">
        <v>83</v>
      </c>
      <c r="H30" s="148" t="s">
        <v>332</v>
      </c>
      <c r="I30" s="35">
        <v>75.64</v>
      </c>
      <c r="J30" s="36">
        <v>705.16</v>
      </c>
      <c r="K30" s="135">
        <v>250</v>
      </c>
      <c r="L30" s="36">
        <v>441.65</v>
      </c>
      <c r="M30" s="134">
        <f t="shared" ref="M30" si="10">+I30*J30</f>
        <v>53338.3024</v>
      </c>
      <c r="N30" s="37">
        <v>250</v>
      </c>
      <c r="O30" s="38">
        <f t="shared" ref="O30" si="11">L30+M30+N30</f>
        <v>54029.952400000002</v>
      </c>
      <c r="P30" s="56"/>
      <c r="Q30" s="30"/>
      <c r="R30" s="30"/>
      <c r="S30" s="30"/>
      <c r="T30" s="82">
        <f>(I30*28+J30)</f>
        <v>2823.08</v>
      </c>
      <c r="U30" s="101">
        <f t="shared" si="6"/>
        <v>235.25666666666666</v>
      </c>
      <c r="V30" s="63">
        <f t="shared" si="1"/>
        <v>5721.7999999999993</v>
      </c>
      <c r="W30" s="70">
        <f t="shared" si="7"/>
        <v>476.81666666666661</v>
      </c>
      <c r="X30" s="127"/>
      <c r="Y30" s="127"/>
    </row>
    <row r="31" spans="1:25" s="13" customFormat="1" ht="16.5" x14ac:dyDescent="0.3">
      <c r="A31" s="22"/>
      <c r="B31" s="22"/>
      <c r="C31" s="41"/>
      <c r="D31" s="41"/>
      <c r="E31" s="41"/>
      <c r="F31" s="41"/>
      <c r="G31" s="41"/>
      <c r="H31" s="41"/>
      <c r="I31" s="41"/>
      <c r="J31" s="42"/>
      <c r="K31" s="43"/>
      <c r="L31" s="128">
        <f>SUM(L12:L29)</f>
        <v>41024.159999999989</v>
      </c>
      <c r="M31" s="128">
        <f>SUM(M12:M29)</f>
        <v>18375.84</v>
      </c>
      <c r="N31" s="129" t="s">
        <v>316</v>
      </c>
      <c r="O31" s="130"/>
      <c r="P31" s="131">
        <f>SUM(P12:P29)</f>
        <v>26678.040000000005</v>
      </c>
      <c r="Q31" s="132"/>
      <c r="R31" s="132"/>
      <c r="S31" s="132"/>
      <c r="T31" s="133" t="s">
        <v>316</v>
      </c>
      <c r="U31" s="123">
        <f>SUM(U12:U30)+0.06</f>
        <v>4479.4766666666665</v>
      </c>
      <c r="V31" s="63"/>
      <c r="W31" s="70"/>
      <c r="X31" s="200"/>
      <c r="Y31" s="200"/>
    </row>
    <row r="32" spans="1:25" s="13" customFormat="1" ht="16.5" x14ac:dyDescent="0.3">
      <c r="A32" s="22"/>
      <c r="B32" s="22"/>
      <c r="C32" s="41"/>
      <c r="D32" s="41"/>
      <c r="E32" s="41"/>
      <c r="F32" s="41"/>
      <c r="G32" s="41"/>
      <c r="H32" s="41"/>
      <c r="I32" s="41"/>
      <c r="J32" s="42"/>
      <c r="K32" s="43"/>
      <c r="L32" s="43"/>
      <c r="M32" s="43"/>
      <c r="N32" s="43"/>
      <c r="T32" s="43"/>
      <c r="U32" s="138"/>
      <c r="V32" s="63"/>
      <c r="W32" s="70"/>
      <c r="X32" s="200"/>
      <c r="Y32" s="200"/>
    </row>
    <row r="33" spans="1:26" s="13" customFormat="1" ht="16.5" x14ac:dyDescent="0.3">
      <c r="A33" s="22"/>
      <c r="B33" s="22"/>
      <c r="C33" s="41"/>
      <c r="D33" s="41"/>
      <c r="E33" s="41"/>
      <c r="F33" s="41"/>
      <c r="G33" s="41"/>
      <c r="H33" s="41"/>
      <c r="I33" s="41"/>
      <c r="J33" s="42"/>
      <c r="K33" s="43"/>
      <c r="L33" s="43"/>
      <c r="M33" s="43"/>
      <c r="N33" s="43"/>
      <c r="T33" s="43"/>
      <c r="U33" s="138"/>
      <c r="V33" s="63"/>
      <c r="W33" s="70"/>
      <c r="X33" s="147"/>
      <c r="Y33" s="147"/>
    </row>
    <row r="34" spans="1:26" s="13" customFormat="1" ht="16.5" x14ac:dyDescent="0.3">
      <c r="A34" s="22"/>
      <c r="B34" s="22"/>
      <c r="C34" s="174" t="s">
        <v>80</v>
      </c>
      <c r="D34" s="174" t="s">
        <v>205</v>
      </c>
      <c r="E34" s="174" t="s">
        <v>206</v>
      </c>
      <c r="F34" s="174" t="s">
        <v>79</v>
      </c>
      <c r="G34" s="174" t="s">
        <v>113</v>
      </c>
      <c r="H34" s="174" t="s">
        <v>78</v>
      </c>
      <c r="I34" s="177" t="s">
        <v>82</v>
      </c>
      <c r="J34" s="180" t="s">
        <v>92</v>
      </c>
      <c r="K34" s="180" t="s">
        <v>90</v>
      </c>
      <c r="L34" s="145"/>
      <c r="M34" s="145"/>
      <c r="N34" s="157" t="s">
        <v>110</v>
      </c>
      <c r="O34" s="67" t="s">
        <v>151</v>
      </c>
      <c r="P34" s="160" t="s">
        <v>315</v>
      </c>
      <c r="Q34" s="163">
        <v>21</v>
      </c>
      <c r="R34" s="166"/>
      <c r="S34" s="167"/>
      <c r="T34" s="160" t="s">
        <v>335</v>
      </c>
      <c r="U34" s="172" t="s">
        <v>329</v>
      </c>
      <c r="V34" s="63"/>
      <c r="W34" s="70"/>
      <c r="X34" s="147"/>
      <c r="Y34" s="147"/>
    </row>
    <row r="35" spans="1:26" s="13" customFormat="1" ht="16.5" x14ac:dyDescent="0.3">
      <c r="A35" s="22"/>
      <c r="B35" s="22"/>
      <c r="C35" s="175"/>
      <c r="D35" s="175"/>
      <c r="E35" s="175"/>
      <c r="F35" s="175"/>
      <c r="G35" s="175"/>
      <c r="H35" s="175"/>
      <c r="I35" s="178"/>
      <c r="J35" s="181"/>
      <c r="K35" s="181"/>
      <c r="L35" s="64"/>
      <c r="M35" s="64"/>
      <c r="N35" s="158"/>
      <c r="O35" s="19"/>
      <c r="P35" s="161"/>
      <c r="Q35" s="164"/>
      <c r="R35" s="168"/>
      <c r="S35" s="169"/>
      <c r="T35" s="161"/>
      <c r="U35" s="173"/>
      <c r="V35" s="63"/>
      <c r="W35" s="70"/>
      <c r="X35" s="147"/>
      <c r="Y35" s="147"/>
    </row>
    <row r="36" spans="1:26" s="13" customFormat="1" ht="49.5" x14ac:dyDescent="0.3">
      <c r="A36" s="22"/>
      <c r="B36" s="22"/>
      <c r="C36" s="176"/>
      <c r="D36" s="176"/>
      <c r="E36" s="176"/>
      <c r="F36" s="176"/>
      <c r="G36" s="176"/>
      <c r="H36" s="176"/>
      <c r="I36" s="179"/>
      <c r="J36" s="28" t="s">
        <v>191</v>
      </c>
      <c r="K36" s="28" t="s">
        <v>81</v>
      </c>
      <c r="L36" s="65"/>
      <c r="M36" s="65"/>
      <c r="N36" s="159"/>
      <c r="O36" s="19" t="s">
        <v>152</v>
      </c>
      <c r="P36" s="162"/>
      <c r="Q36" s="165"/>
      <c r="R36" s="170"/>
      <c r="S36" s="171"/>
      <c r="T36" s="162"/>
      <c r="U36" s="146" t="s">
        <v>330</v>
      </c>
      <c r="V36" s="63"/>
      <c r="W36" s="70"/>
      <c r="X36" s="147"/>
      <c r="Y36" s="147"/>
    </row>
    <row r="37" spans="1:26" s="13" customFormat="1" ht="16.5" x14ac:dyDescent="0.3">
      <c r="A37" s="22"/>
      <c r="B37" s="22"/>
      <c r="C37" s="30">
        <v>106</v>
      </c>
      <c r="D37" s="40">
        <v>9901513984</v>
      </c>
      <c r="E37" s="32" t="s">
        <v>334</v>
      </c>
      <c r="F37" s="39" t="s">
        <v>5</v>
      </c>
      <c r="G37" s="39" t="s">
        <v>83</v>
      </c>
      <c r="H37" s="148" t="s">
        <v>332</v>
      </c>
      <c r="I37" s="35">
        <v>75.64</v>
      </c>
      <c r="J37" s="36">
        <v>705.16</v>
      </c>
      <c r="K37" s="135">
        <v>250</v>
      </c>
      <c r="L37" s="36">
        <v>441.65</v>
      </c>
      <c r="M37" s="134">
        <f t="shared" ref="M37" si="12">+I37*J37</f>
        <v>53338.3024</v>
      </c>
      <c r="N37" s="37">
        <v>250</v>
      </c>
      <c r="O37" s="38">
        <f t="shared" ref="O37" si="13">L37+M37+N37</f>
        <v>54029.952400000002</v>
      </c>
      <c r="P37" s="56"/>
      <c r="Q37" s="30"/>
      <c r="R37" s="30"/>
      <c r="S37" s="30"/>
      <c r="T37" s="82">
        <f>(I37*31+J37)+(I37*30+J37)+(I37*31+J37)+(I37*30+J37)</f>
        <v>12048.720000000001</v>
      </c>
      <c r="U37" s="101">
        <f>+T37/12+0.71</f>
        <v>1004.7700000000001</v>
      </c>
      <c r="V37" s="63"/>
      <c r="W37" s="70"/>
      <c r="X37" s="147"/>
      <c r="Y37" s="147"/>
      <c r="Z37" s="156"/>
    </row>
    <row r="38" spans="1:26" s="13" customFormat="1" ht="17.25" x14ac:dyDescent="0.35">
      <c r="A38" s="22"/>
      <c r="B38" s="22"/>
      <c r="C38" s="41"/>
      <c r="D38" s="205" t="s">
        <v>336</v>
      </c>
      <c r="E38" s="205"/>
      <c r="F38" s="205"/>
      <c r="G38" s="205"/>
      <c r="H38" s="205"/>
      <c r="I38" s="41"/>
      <c r="J38" s="42"/>
      <c r="K38" s="43"/>
      <c r="L38" s="128">
        <f>SUM(L16:L35)</f>
        <v>73636.37</v>
      </c>
      <c r="M38" s="128">
        <f>SUM(M16:M35)</f>
        <v>85743.582399999999</v>
      </c>
      <c r="N38" s="129" t="s">
        <v>316</v>
      </c>
      <c r="O38" s="130"/>
      <c r="P38" s="131">
        <f>SUM(P16:P35)</f>
        <v>47422.680000000008</v>
      </c>
      <c r="Q38" s="132"/>
      <c r="R38" s="132"/>
      <c r="S38" s="132"/>
      <c r="T38" s="133" t="s">
        <v>316</v>
      </c>
      <c r="U38" s="123">
        <f>U37</f>
        <v>1004.7700000000001</v>
      </c>
      <c r="V38" s="63"/>
      <c r="W38" s="70"/>
      <c r="X38" s="147"/>
      <c r="Y38" s="147"/>
    </row>
    <row r="39" spans="1:26" s="13" customFormat="1" ht="16.5" x14ac:dyDescent="0.3">
      <c r="A39" s="22"/>
      <c r="B39" s="22"/>
      <c r="C39" s="41"/>
      <c r="D39" s="41"/>
      <c r="E39" s="41"/>
      <c r="F39" s="41"/>
      <c r="G39" s="41"/>
      <c r="H39" s="41"/>
      <c r="I39" s="41"/>
      <c r="J39" s="42"/>
      <c r="K39" s="43"/>
      <c r="L39" s="43"/>
      <c r="M39" s="43"/>
      <c r="N39" s="43"/>
      <c r="T39" s="43"/>
      <c r="U39" s="138"/>
      <c r="V39" s="63"/>
      <c r="W39" s="70"/>
      <c r="X39" s="147"/>
      <c r="Y39" s="147"/>
    </row>
    <row r="40" spans="1:26" ht="15" customHeight="1" x14ac:dyDescent="0.3">
      <c r="A40" s="22"/>
      <c r="B40" s="23"/>
      <c r="C40" s="41"/>
      <c r="D40" s="41"/>
      <c r="E40" s="41"/>
      <c r="F40" s="41"/>
      <c r="G40" s="41"/>
      <c r="H40" s="41"/>
      <c r="I40" s="41"/>
      <c r="J40" s="41"/>
      <c r="K40" s="44"/>
      <c r="L40" s="44"/>
      <c r="M40" s="44"/>
      <c r="N40" s="44"/>
      <c r="O40" s="19"/>
      <c r="T40" s="133" t="s">
        <v>316</v>
      </c>
      <c r="U40" s="123">
        <f>U31+U38</f>
        <v>5484.2466666666669</v>
      </c>
      <c r="V40" s="63"/>
      <c r="W40" s="70"/>
      <c r="X40" s="200"/>
      <c r="Y40" s="200"/>
    </row>
    <row r="41" spans="1:26" ht="16.5" x14ac:dyDescent="0.25">
      <c r="A41" s="195" t="s">
        <v>116</v>
      </c>
      <c r="B41" s="195"/>
      <c r="C41" s="195"/>
      <c r="D41" s="195"/>
      <c r="E41" s="195"/>
      <c r="F41" s="195"/>
      <c r="G41" s="195"/>
      <c r="H41" s="195"/>
      <c r="I41" s="195"/>
      <c r="J41" s="195"/>
      <c r="K41" s="195"/>
      <c r="L41" s="195"/>
      <c r="M41" s="195"/>
      <c r="N41" s="196"/>
      <c r="O41" s="19"/>
      <c r="U41" s="138"/>
      <c r="V41" s="63"/>
      <c r="W41" s="70"/>
      <c r="X41" s="201"/>
      <c r="Y41" s="201"/>
    </row>
    <row r="42" spans="1:26" ht="15" customHeight="1" x14ac:dyDescent="0.3">
      <c r="A42" s="22"/>
      <c r="B42" s="23"/>
      <c r="C42" s="174" t="s">
        <v>80</v>
      </c>
      <c r="D42" s="174" t="s">
        <v>205</v>
      </c>
      <c r="E42" s="174" t="s">
        <v>206</v>
      </c>
      <c r="F42" s="174" t="s">
        <v>79</v>
      </c>
      <c r="G42" s="174" t="s">
        <v>113</v>
      </c>
      <c r="H42" s="174" t="s">
        <v>78</v>
      </c>
      <c r="I42" s="177" t="s">
        <v>82</v>
      </c>
      <c r="J42" s="180" t="s">
        <v>92</v>
      </c>
      <c r="K42" s="180" t="s">
        <v>90</v>
      </c>
      <c r="L42" s="61"/>
      <c r="M42" s="61"/>
      <c r="N42" s="157" t="s">
        <v>110</v>
      </c>
      <c r="O42" s="19"/>
      <c r="P42" s="160" t="s">
        <v>315</v>
      </c>
      <c r="Q42" s="163">
        <v>21</v>
      </c>
      <c r="R42" s="166"/>
      <c r="S42" s="167"/>
      <c r="T42" s="160" t="s">
        <v>333</v>
      </c>
      <c r="U42" s="172" t="s">
        <v>329</v>
      </c>
      <c r="V42" s="182" t="s">
        <v>321</v>
      </c>
      <c r="W42" s="182" t="s">
        <v>319</v>
      </c>
      <c r="X42" s="185" t="s">
        <v>320</v>
      </c>
      <c r="Y42" s="186"/>
    </row>
    <row r="43" spans="1:26" ht="16.5" x14ac:dyDescent="0.3">
      <c r="A43" s="22"/>
      <c r="B43" s="23"/>
      <c r="C43" s="175"/>
      <c r="D43" s="175"/>
      <c r="E43" s="175"/>
      <c r="F43" s="175"/>
      <c r="G43" s="175"/>
      <c r="H43" s="175"/>
      <c r="I43" s="178"/>
      <c r="J43" s="181"/>
      <c r="K43" s="181"/>
      <c r="L43" s="64"/>
      <c r="M43" s="64"/>
      <c r="N43" s="158"/>
      <c r="O43" s="19" t="s">
        <v>126</v>
      </c>
      <c r="P43" s="161"/>
      <c r="Q43" s="164"/>
      <c r="R43" s="168"/>
      <c r="S43" s="169"/>
      <c r="T43" s="161"/>
      <c r="U43" s="173"/>
      <c r="V43" s="183"/>
      <c r="W43" s="183"/>
      <c r="X43" s="187"/>
      <c r="Y43" s="188"/>
    </row>
    <row r="44" spans="1:26" ht="36.75" customHeight="1" x14ac:dyDescent="0.3">
      <c r="A44" s="22"/>
      <c r="B44" s="23"/>
      <c r="C44" s="176"/>
      <c r="D44" s="176"/>
      <c r="E44" s="176"/>
      <c r="F44" s="176"/>
      <c r="G44" s="176"/>
      <c r="H44" s="176"/>
      <c r="I44" s="179"/>
      <c r="J44" s="28" t="s">
        <v>191</v>
      </c>
      <c r="K44" s="28" t="s">
        <v>81</v>
      </c>
      <c r="L44" s="65"/>
      <c r="M44" s="65"/>
      <c r="N44" s="159"/>
      <c r="O44" s="19" t="s">
        <v>180</v>
      </c>
      <c r="P44" s="162"/>
      <c r="Q44" s="165"/>
      <c r="R44" s="170"/>
      <c r="S44" s="171"/>
      <c r="T44" s="162"/>
      <c r="U44" s="137" t="s">
        <v>330</v>
      </c>
      <c r="V44" s="184"/>
      <c r="W44" s="184"/>
      <c r="X44" s="189"/>
      <c r="Y44" s="190"/>
    </row>
    <row r="45" spans="1:26" ht="16.5" x14ac:dyDescent="0.3">
      <c r="A45" s="22"/>
      <c r="B45" s="23"/>
      <c r="C45" s="30">
        <v>20</v>
      </c>
      <c r="D45" s="31">
        <v>9901434004</v>
      </c>
      <c r="E45" s="34" t="s">
        <v>222</v>
      </c>
      <c r="F45" s="45" t="s">
        <v>10</v>
      </c>
      <c r="G45" s="39" t="s">
        <v>198</v>
      </c>
      <c r="H45" s="148" t="s">
        <v>19</v>
      </c>
      <c r="I45" s="46">
        <v>71.400000000000006</v>
      </c>
      <c r="J45" s="36">
        <v>836.6</v>
      </c>
      <c r="K45" s="37">
        <v>250</v>
      </c>
      <c r="L45" s="37">
        <f>+I45*31</f>
        <v>2213.4</v>
      </c>
      <c r="M45" s="37">
        <f>+J45+K45</f>
        <v>1086.5999999999999</v>
      </c>
      <c r="N45" s="38">
        <f t="shared" ref="N45:N74" si="14">(I45*29+J45)+(I45*28+J45)+(I45*31+J45)+(I45*30+J45)+(I45*31+J45)+(I45*30+J45)</f>
        <v>17800.2</v>
      </c>
      <c r="O45" s="19"/>
      <c r="P45" s="58">
        <f t="shared" ref="P45:P74" si="15">N45/12</f>
        <v>1483.3500000000001</v>
      </c>
      <c r="T45" s="38">
        <f t="shared" ref="T45:T74" si="16">(I45*28+J45)</f>
        <v>2835.8</v>
      </c>
      <c r="U45" s="101">
        <f>+T45/12</f>
        <v>236.31666666666669</v>
      </c>
      <c r="V45" s="72">
        <f t="shared" ref="V45:V50" si="17">(I45*29+J45)+(I45*28+J45)</f>
        <v>5743</v>
      </c>
      <c r="W45" s="71">
        <f t="shared" si="7"/>
        <v>478.58333333333331</v>
      </c>
      <c r="X45" s="191">
        <f t="shared" ref="X45:X50" si="18">+U45+W45</f>
        <v>714.9</v>
      </c>
      <c r="Y45" s="191"/>
    </row>
    <row r="46" spans="1:26" ht="16.5" x14ac:dyDescent="0.3">
      <c r="A46" s="22"/>
      <c r="B46" s="23"/>
      <c r="C46" s="30">
        <f>C45+1</f>
        <v>21</v>
      </c>
      <c r="D46" s="31">
        <v>990099342</v>
      </c>
      <c r="E46" s="34" t="s">
        <v>223</v>
      </c>
      <c r="F46" s="45" t="s">
        <v>10</v>
      </c>
      <c r="G46" s="39" t="s">
        <v>198</v>
      </c>
      <c r="H46" s="149" t="s">
        <v>22</v>
      </c>
      <c r="I46" s="35">
        <v>71.400000000000006</v>
      </c>
      <c r="J46" s="36">
        <v>836.6</v>
      </c>
      <c r="K46" s="37">
        <v>250</v>
      </c>
      <c r="L46" s="37">
        <f t="shared" ref="L46:L96" si="19">+I46*31</f>
        <v>2213.4</v>
      </c>
      <c r="M46" s="37">
        <f t="shared" ref="M46:M96" si="20">+J46+K46</f>
        <v>1086.5999999999999</v>
      </c>
      <c r="N46" s="38">
        <f t="shared" si="14"/>
        <v>17800.2</v>
      </c>
      <c r="O46" s="19" t="s">
        <v>150</v>
      </c>
      <c r="P46" s="58">
        <f t="shared" si="15"/>
        <v>1483.3500000000001</v>
      </c>
      <c r="T46" s="38">
        <f t="shared" si="16"/>
        <v>2835.8</v>
      </c>
      <c r="U46" s="101">
        <f t="shared" si="6"/>
        <v>236.31666666666669</v>
      </c>
      <c r="V46" s="72">
        <f t="shared" si="17"/>
        <v>5743</v>
      </c>
      <c r="W46" s="71">
        <f t="shared" si="7"/>
        <v>478.58333333333331</v>
      </c>
      <c r="X46" s="191">
        <f t="shared" si="18"/>
        <v>714.9</v>
      </c>
      <c r="Y46" s="191"/>
    </row>
    <row r="47" spans="1:26" ht="16.5" x14ac:dyDescent="0.3">
      <c r="A47" s="22"/>
      <c r="B47" s="23"/>
      <c r="C47" s="30">
        <f t="shared" ref="C47:C96" si="21">C46+1</f>
        <v>22</v>
      </c>
      <c r="D47" s="31">
        <v>990099324</v>
      </c>
      <c r="E47" s="34" t="s">
        <v>224</v>
      </c>
      <c r="F47" s="45" t="s">
        <v>10</v>
      </c>
      <c r="G47" s="39" t="s">
        <v>198</v>
      </c>
      <c r="H47" s="73" t="s">
        <v>62</v>
      </c>
      <c r="I47" s="35">
        <v>71.400000000000006</v>
      </c>
      <c r="J47" s="36">
        <v>836.6</v>
      </c>
      <c r="K47" s="37">
        <v>250</v>
      </c>
      <c r="L47" s="37">
        <f t="shared" si="19"/>
        <v>2213.4</v>
      </c>
      <c r="M47" s="37">
        <f t="shared" si="20"/>
        <v>1086.5999999999999</v>
      </c>
      <c r="N47" s="38">
        <f t="shared" si="14"/>
        <v>17800.2</v>
      </c>
      <c r="O47" s="19" t="s">
        <v>127</v>
      </c>
      <c r="P47" s="58">
        <f t="shared" si="15"/>
        <v>1483.3500000000001</v>
      </c>
      <c r="T47" s="38">
        <f t="shared" si="16"/>
        <v>2835.8</v>
      </c>
      <c r="U47" s="101">
        <f t="shared" si="6"/>
        <v>236.31666666666669</v>
      </c>
      <c r="V47" s="72">
        <f t="shared" si="17"/>
        <v>5743</v>
      </c>
      <c r="W47" s="71">
        <f t="shared" si="7"/>
        <v>478.58333333333331</v>
      </c>
      <c r="X47" s="191">
        <f t="shared" si="18"/>
        <v>714.9</v>
      </c>
      <c r="Y47" s="191"/>
    </row>
    <row r="48" spans="1:26" ht="17.25" customHeight="1" x14ac:dyDescent="0.3">
      <c r="A48" s="22"/>
      <c r="B48" s="23"/>
      <c r="C48" s="30">
        <f t="shared" si="21"/>
        <v>23</v>
      </c>
      <c r="D48" s="31">
        <v>9901434000</v>
      </c>
      <c r="E48" s="34" t="s">
        <v>227</v>
      </c>
      <c r="F48" s="45" t="s">
        <v>10</v>
      </c>
      <c r="G48" s="39" t="s">
        <v>86</v>
      </c>
      <c r="H48" s="148" t="s">
        <v>14</v>
      </c>
      <c r="I48" s="35">
        <v>71.400000000000006</v>
      </c>
      <c r="J48" s="36">
        <v>836.6</v>
      </c>
      <c r="K48" s="37">
        <v>250</v>
      </c>
      <c r="L48" s="37">
        <f t="shared" si="19"/>
        <v>2213.4</v>
      </c>
      <c r="M48" s="37">
        <f t="shared" si="20"/>
        <v>1086.5999999999999</v>
      </c>
      <c r="N48" s="38">
        <f t="shared" si="14"/>
        <v>17800.2</v>
      </c>
      <c r="O48" s="19" t="s">
        <v>128</v>
      </c>
      <c r="P48" s="58">
        <f t="shared" si="15"/>
        <v>1483.3500000000001</v>
      </c>
      <c r="T48" s="38">
        <f t="shared" si="16"/>
        <v>2835.8</v>
      </c>
      <c r="U48" s="101">
        <f t="shared" si="6"/>
        <v>236.31666666666669</v>
      </c>
      <c r="V48" s="72">
        <f t="shared" si="17"/>
        <v>5743</v>
      </c>
      <c r="W48" s="71">
        <f t="shared" si="7"/>
        <v>478.58333333333331</v>
      </c>
      <c r="X48" s="191">
        <f t="shared" si="18"/>
        <v>714.9</v>
      </c>
      <c r="Y48" s="191"/>
    </row>
    <row r="49" spans="1:25" s="13" customFormat="1" ht="16.5" x14ac:dyDescent="0.3">
      <c r="A49" s="22"/>
      <c r="B49" s="22"/>
      <c r="C49" s="107">
        <f t="shared" si="21"/>
        <v>24</v>
      </c>
      <c r="D49" s="108">
        <v>990099337</v>
      </c>
      <c r="E49" s="109" t="s">
        <v>228</v>
      </c>
      <c r="F49" s="110" t="s">
        <v>10</v>
      </c>
      <c r="G49" s="52" t="s">
        <v>84</v>
      </c>
      <c r="H49" s="152" t="s">
        <v>11</v>
      </c>
      <c r="I49" s="111">
        <v>71.400000000000006</v>
      </c>
      <c r="J49" s="112">
        <v>836.6</v>
      </c>
      <c r="K49" s="75">
        <v>250</v>
      </c>
      <c r="L49" s="75">
        <f t="shared" si="19"/>
        <v>2213.4</v>
      </c>
      <c r="M49" s="75">
        <f t="shared" si="20"/>
        <v>1086.5999999999999</v>
      </c>
      <c r="N49" s="76">
        <f t="shared" si="14"/>
        <v>17800.2</v>
      </c>
      <c r="O49" s="124" t="s">
        <v>129</v>
      </c>
      <c r="P49" s="77">
        <f t="shared" si="15"/>
        <v>1483.3500000000001</v>
      </c>
      <c r="T49" s="38">
        <f t="shared" si="16"/>
        <v>2835.8</v>
      </c>
      <c r="U49" s="102">
        <f t="shared" si="6"/>
        <v>236.31666666666669</v>
      </c>
      <c r="V49" s="72">
        <f t="shared" si="17"/>
        <v>5743</v>
      </c>
      <c r="W49" s="71">
        <f t="shared" si="7"/>
        <v>478.58333333333331</v>
      </c>
      <c r="X49" s="191">
        <f t="shared" si="18"/>
        <v>714.9</v>
      </c>
      <c r="Y49" s="191"/>
    </row>
    <row r="50" spans="1:25" ht="16.5" x14ac:dyDescent="0.3">
      <c r="A50" s="22"/>
      <c r="B50" s="23"/>
      <c r="C50" s="30">
        <f t="shared" si="21"/>
        <v>25</v>
      </c>
      <c r="D50" s="31">
        <v>9901433999</v>
      </c>
      <c r="E50" s="34" t="s">
        <v>229</v>
      </c>
      <c r="F50" s="45" t="s">
        <v>10</v>
      </c>
      <c r="G50" s="39" t="s">
        <v>84</v>
      </c>
      <c r="H50" s="148" t="s">
        <v>12</v>
      </c>
      <c r="I50" s="35">
        <v>71.400000000000006</v>
      </c>
      <c r="J50" s="36">
        <v>836.6</v>
      </c>
      <c r="K50" s="37">
        <v>250</v>
      </c>
      <c r="L50" s="37">
        <f t="shared" si="19"/>
        <v>2213.4</v>
      </c>
      <c r="M50" s="37">
        <f t="shared" si="20"/>
        <v>1086.5999999999999</v>
      </c>
      <c r="N50" s="38">
        <f t="shared" si="14"/>
        <v>17800.2</v>
      </c>
      <c r="O50" s="19"/>
      <c r="P50" s="58">
        <f t="shared" si="15"/>
        <v>1483.3500000000001</v>
      </c>
      <c r="Q50" s="19"/>
      <c r="R50" s="19"/>
      <c r="S50" s="19"/>
      <c r="T50" s="38">
        <f t="shared" si="16"/>
        <v>2835.8</v>
      </c>
      <c r="U50" s="101">
        <f t="shared" si="6"/>
        <v>236.31666666666669</v>
      </c>
      <c r="V50" s="72">
        <f t="shared" si="17"/>
        <v>5743</v>
      </c>
      <c r="W50" s="71">
        <f t="shared" si="7"/>
        <v>478.58333333333331</v>
      </c>
      <c r="X50" s="191">
        <f t="shared" si="18"/>
        <v>714.9</v>
      </c>
      <c r="Y50" s="191"/>
    </row>
    <row r="51" spans="1:25" ht="16.5" customHeight="1" x14ac:dyDescent="0.3">
      <c r="A51" s="22"/>
      <c r="B51" s="23"/>
      <c r="C51" s="30">
        <f>C50+1</f>
        <v>26</v>
      </c>
      <c r="D51" s="31">
        <v>9901106084</v>
      </c>
      <c r="E51" s="34" t="s">
        <v>230</v>
      </c>
      <c r="F51" s="45" t="s">
        <v>10</v>
      </c>
      <c r="G51" s="39" t="s">
        <v>84</v>
      </c>
      <c r="H51" s="148" t="s">
        <v>96</v>
      </c>
      <c r="I51" s="35">
        <v>71.400000000000006</v>
      </c>
      <c r="J51" s="36">
        <v>836.6</v>
      </c>
      <c r="K51" s="37">
        <v>250</v>
      </c>
      <c r="L51" s="37">
        <f t="shared" si="19"/>
        <v>2213.4</v>
      </c>
      <c r="M51" s="37">
        <f t="shared" si="20"/>
        <v>1086.5999999999999</v>
      </c>
      <c r="N51" s="38">
        <f t="shared" si="14"/>
        <v>17800.2</v>
      </c>
      <c r="O51" s="19" t="s">
        <v>131</v>
      </c>
      <c r="P51" s="58">
        <f t="shared" si="15"/>
        <v>1483.3500000000001</v>
      </c>
      <c r="Q51" s="19"/>
      <c r="R51" s="19"/>
      <c r="S51" s="19"/>
      <c r="T51" s="38">
        <f t="shared" si="16"/>
        <v>2835.8</v>
      </c>
      <c r="U51" s="101">
        <f t="shared" si="6"/>
        <v>236.31666666666669</v>
      </c>
      <c r="V51" s="106"/>
      <c r="W51" s="71"/>
      <c r="X51" s="98"/>
      <c r="Y51" s="98"/>
    </row>
    <row r="52" spans="1:25" ht="16.5" x14ac:dyDescent="0.3">
      <c r="A52" s="22"/>
      <c r="B52" s="23"/>
      <c r="C52" s="113">
        <f t="shared" si="21"/>
        <v>27</v>
      </c>
      <c r="D52" s="114">
        <v>9901347851</v>
      </c>
      <c r="E52" s="115" t="s">
        <v>231</v>
      </c>
      <c r="F52" s="116" t="s">
        <v>10</v>
      </c>
      <c r="G52" s="117" t="s">
        <v>84</v>
      </c>
      <c r="H52" s="155" t="s">
        <v>13</v>
      </c>
      <c r="I52" s="118">
        <v>71.400000000000006</v>
      </c>
      <c r="J52" s="119">
        <v>836.6</v>
      </c>
      <c r="K52" s="120">
        <v>250</v>
      </c>
      <c r="L52" s="120">
        <f t="shared" si="19"/>
        <v>2213.4</v>
      </c>
      <c r="M52" s="120">
        <f t="shared" si="20"/>
        <v>1086.5999999999999</v>
      </c>
      <c r="N52" s="121">
        <f t="shared" si="14"/>
        <v>17800.2</v>
      </c>
      <c r="O52" s="67" t="s">
        <v>130</v>
      </c>
      <c r="P52" s="122">
        <f t="shared" si="15"/>
        <v>1483.3500000000001</v>
      </c>
      <c r="T52" s="38">
        <f t="shared" si="16"/>
        <v>2835.8</v>
      </c>
      <c r="U52" s="123">
        <f t="shared" si="6"/>
        <v>236.31666666666669</v>
      </c>
      <c r="V52" s="106"/>
      <c r="W52" s="71"/>
      <c r="X52" s="98"/>
      <c r="Y52" s="98"/>
    </row>
    <row r="53" spans="1:25" ht="16.5" customHeight="1" x14ac:dyDescent="0.3">
      <c r="A53" s="22"/>
      <c r="B53" s="23"/>
      <c r="C53" s="30">
        <f t="shared" si="21"/>
        <v>28</v>
      </c>
      <c r="D53" s="31">
        <v>9901358809</v>
      </c>
      <c r="E53" s="34" t="s">
        <v>232</v>
      </c>
      <c r="F53" s="45" t="s">
        <v>10</v>
      </c>
      <c r="G53" s="39" t="s">
        <v>84</v>
      </c>
      <c r="H53" s="149" t="s">
        <v>104</v>
      </c>
      <c r="I53" s="35">
        <v>71.400000000000006</v>
      </c>
      <c r="J53" s="36">
        <v>836.6</v>
      </c>
      <c r="K53" s="37">
        <v>250</v>
      </c>
      <c r="L53" s="37">
        <f t="shared" si="19"/>
        <v>2213.4</v>
      </c>
      <c r="M53" s="37">
        <f t="shared" si="20"/>
        <v>1086.5999999999999</v>
      </c>
      <c r="N53" s="38">
        <f t="shared" si="14"/>
        <v>17800.2</v>
      </c>
      <c r="O53" s="19"/>
      <c r="P53" s="58">
        <f t="shared" si="15"/>
        <v>1483.3500000000001</v>
      </c>
      <c r="T53" s="38">
        <f t="shared" si="16"/>
        <v>2835.8</v>
      </c>
      <c r="U53" s="101">
        <f t="shared" si="6"/>
        <v>236.31666666666669</v>
      </c>
      <c r="V53" s="106"/>
      <c r="W53" s="71"/>
      <c r="X53" s="98"/>
      <c r="Y53" s="98"/>
    </row>
    <row r="54" spans="1:25" ht="16.5" x14ac:dyDescent="0.3">
      <c r="A54" s="22"/>
      <c r="B54" s="23"/>
      <c r="C54" s="30">
        <f t="shared" si="21"/>
        <v>29</v>
      </c>
      <c r="D54" s="31">
        <v>9901434001</v>
      </c>
      <c r="E54" s="34" t="s">
        <v>233</v>
      </c>
      <c r="F54" s="45" t="s">
        <v>10</v>
      </c>
      <c r="G54" s="39" t="s">
        <v>86</v>
      </c>
      <c r="H54" s="148" t="s">
        <v>15</v>
      </c>
      <c r="I54" s="35">
        <v>71.400000000000006</v>
      </c>
      <c r="J54" s="36">
        <v>836.6</v>
      </c>
      <c r="K54" s="37">
        <v>250</v>
      </c>
      <c r="L54" s="37">
        <f t="shared" si="19"/>
        <v>2213.4</v>
      </c>
      <c r="M54" s="37">
        <f t="shared" si="20"/>
        <v>1086.5999999999999</v>
      </c>
      <c r="N54" s="38">
        <f t="shared" si="14"/>
        <v>17800.2</v>
      </c>
      <c r="O54" s="19" t="s">
        <v>182</v>
      </c>
      <c r="P54" s="58">
        <f t="shared" si="15"/>
        <v>1483.3500000000001</v>
      </c>
      <c r="T54" s="38">
        <f t="shared" si="16"/>
        <v>2835.8</v>
      </c>
      <c r="U54" s="101">
        <f t="shared" si="6"/>
        <v>236.31666666666669</v>
      </c>
      <c r="V54" s="72">
        <f t="shared" ref="V54:V97" si="22">(I51*29+J51)+(I51*28+J51)</f>
        <v>5743</v>
      </c>
      <c r="W54" s="71">
        <f t="shared" si="7"/>
        <v>478.58333333333331</v>
      </c>
      <c r="X54" s="191">
        <f t="shared" ref="X54:X97" si="23">+U51+W54</f>
        <v>714.9</v>
      </c>
      <c r="Y54" s="191"/>
    </row>
    <row r="55" spans="1:25" ht="16.5" x14ac:dyDescent="0.3">
      <c r="A55" s="22"/>
      <c r="B55" s="23"/>
      <c r="C55" s="30">
        <f t="shared" si="21"/>
        <v>30</v>
      </c>
      <c r="D55" s="31">
        <v>9901434002</v>
      </c>
      <c r="E55" s="34" t="s">
        <v>234</v>
      </c>
      <c r="F55" s="45" t="s">
        <v>10</v>
      </c>
      <c r="G55" s="39" t="s">
        <v>86</v>
      </c>
      <c r="H55" s="148" t="s">
        <v>16</v>
      </c>
      <c r="I55" s="35">
        <v>71.400000000000006</v>
      </c>
      <c r="J55" s="36">
        <v>836.6</v>
      </c>
      <c r="K55" s="37">
        <v>250</v>
      </c>
      <c r="L55" s="37">
        <f t="shared" si="19"/>
        <v>2213.4</v>
      </c>
      <c r="M55" s="37">
        <f t="shared" si="20"/>
        <v>1086.5999999999999</v>
      </c>
      <c r="N55" s="38">
        <f t="shared" si="14"/>
        <v>17800.2</v>
      </c>
      <c r="O55" s="19"/>
      <c r="P55" s="58">
        <f t="shared" si="15"/>
        <v>1483.3500000000001</v>
      </c>
      <c r="T55" s="38">
        <f t="shared" si="16"/>
        <v>2835.8</v>
      </c>
      <c r="U55" s="101">
        <f t="shared" si="6"/>
        <v>236.31666666666669</v>
      </c>
      <c r="V55" s="72">
        <f t="shared" si="22"/>
        <v>5743</v>
      </c>
      <c r="W55" s="71">
        <f t="shared" si="7"/>
        <v>478.58333333333331</v>
      </c>
      <c r="X55" s="191">
        <f t="shared" si="23"/>
        <v>714.9</v>
      </c>
      <c r="Y55" s="191"/>
    </row>
    <row r="56" spans="1:25" ht="16.5" x14ac:dyDescent="0.3">
      <c r="A56" s="22"/>
      <c r="B56" s="23"/>
      <c r="C56" s="30">
        <f t="shared" si="21"/>
        <v>31</v>
      </c>
      <c r="D56" s="31">
        <v>9901434003</v>
      </c>
      <c r="E56" s="34" t="s">
        <v>235</v>
      </c>
      <c r="F56" s="45" t="s">
        <v>10</v>
      </c>
      <c r="G56" s="39" t="s">
        <v>86</v>
      </c>
      <c r="H56" s="148" t="s">
        <v>17</v>
      </c>
      <c r="I56" s="35">
        <v>71.400000000000006</v>
      </c>
      <c r="J56" s="36">
        <v>836.6</v>
      </c>
      <c r="K56" s="37">
        <v>250</v>
      </c>
      <c r="L56" s="37">
        <f t="shared" si="19"/>
        <v>2213.4</v>
      </c>
      <c r="M56" s="37">
        <f t="shared" si="20"/>
        <v>1086.5999999999999</v>
      </c>
      <c r="N56" s="38">
        <f t="shared" si="14"/>
        <v>17800.2</v>
      </c>
      <c r="O56" s="19" t="s">
        <v>132</v>
      </c>
      <c r="P56" s="58">
        <f t="shared" si="15"/>
        <v>1483.3500000000001</v>
      </c>
      <c r="T56" s="38">
        <f t="shared" si="16"/>
        <v>2835.8</v>
      </c>
      <c r="U56" s="101">
        <f t="shared" si="6"/>
        <v>236.31666666666669</v>
      </c>
      <c r="V56" s="72">
        <f t="shared" si="22"/>
        <v>5743</v>
      </c>
      <c r="W56" s="71">
        <f t="shared" si="7"/>
        <v>478.58333333333331</v>
      </c>
      <c r="X56" s="191">
        <f t="shared" si="23"/>
        <v>714.9</v>
      </c>
      <c r="Y56" s="191"/>
    </row>
    <row r="57" spans="1:25" ht="16.5" x14ac:dyDescent="0.3">
      <c r="A57" s="22"/>
      <c r="B57" s="23"/>
      <c r="C57" s="30">
        <f t="shared" si="21"/>
        <v>32</v>
      </c>
      <c r="D57" s="31">
        <v>9901433972</v>
      </c>
      <c r="E57" s="34" t="s">
        <v>236</v>
      </c>
      <c r="F57" s="45" t="s">
        <v>10</v>
      </c>
      <c r="G57" s="39" t="s">
        <v>86</v>
      </c>
      <c r="H57" s="148" t="s">
        <v>18</v>
      </c>
      <c r="I57" s="35">
        <v>71.400000000000006</v>
      </c>
      <c r="J57" s="36">
        <v>836.6</v>
      </c>
      <c r="K57" s="37">
        <v>250</v>
      </c>
      <c r="L57" s="37">
        <f t="shared" si="19"/>
        <v>2213.4</v>
      </c>
      <c r="M57" s="37">
        <f t="shared" si="20"/>
        <v>1086.5999999999999</v>
      </c>
      <c r="N57" s="38">
        <f t="shared" si="14"/>
        <v>17800.2</v>
      </c>
      <c r="O57" s="19" t="s">
        <v>133</v>
      </c>
      <c r="P57" s="58">
        <f t="shared" si="15"/>
        <v>1483.3500000000001</v>
      </c>
      <c r="T57" s="38">
        <f t="shared" si="16"/>
        <v>2835.8</v>
      </c>
      <c r="U57" s="101">
        <f t="shared" si="6"/>
        <v>236.31666666666669</v>
      </c>
      <c r="V57" s="72">
        <f t="shared" si="22"/>
        <v>5743</v>
      </c>
      <c r="W57" s="71">
        <f t="shared" si="7"/>
        <v>478.58333333333331</v>
      </c>
      <c r="X57" s="191">
        <f t="shared" si="23"/>
        <v>714.9</v>
      </c>
      <c r="Y57" s="191"/>
    </row>
    <row r="58" spans="1:25" ht="16.5" x14ac:dyDescent="0.3">
      <c r="A58" s="22"/>
      <c r="B58" s="23"/>
      <c r="C58" s="30">
        <f t="shared" si="21"/>
        <v>33</v>
      </c>
      <c r="D58" s="31">
        <v>9901355144</v>
      </c>
      <c r="E58" s="34" t="s">
        <v>237</v>
      </c>
      <c r="F58" s="45" t="s">
        <v>10</v>
      </c>
      <c r="G58" s="39" t="s">
        <v>86</v>
      </c>
      <c r="H58" s="149" t="s">
        <v>20</v>
      </c>
      <c r="I58" s="35">
        <v>71.400000000000006</v>
      </c>
      <c r="J58" s="36">
        <v>836.6</v>
      </c>
      <c r="K58" s="37">
        <v>250</v>
      </c>
      <c r="L58" s="37">
        <f t="shared" si="19"/>
        <v>2213.4</v>
      </c>
      <c r="M58" s="37">
        <f t="shared" si="20"/>
        <v>1086.5999999999999</v>
      </c>
      <c r="N58" s="38">
        <f t="shared" si="14"/>
        <v>17800.2</v>
      </c>
      <c r="O58" s="19" t="s">
        <v>134</v>
      </c>
      <c r="P58" s="58">
        <f t="shared" si="15"/>
        <v>1483.3500000000001</v>
      </c>
      <c r="T58" s="38">
        <f t="shared" si="16"/>
        <v>2835.8</v>
      </c>
      <c r="U58" s="101">
        <f t="shared" si="6"/>
        <v>236.31666666666669</v>
      </c>
      <c r="V58" s="72">
        <f t="shared" si="22"/>
        <v>5743</v>
      </c>
      <c r="W58" s="71">
        <f t="shared" si="7"/>
        <v>478.58333333333331</v>
      </c>
      <c r="X58" s="191">
        <f t="shared" si="23"/>
        <v>714.9</v>
      </c>
      <c r="Y58" s="191"/>
    </row>
    <row r="59" spans="1:25" ht="16.5" x14ac:dyDescent="0.3">
      <c r="A59" s="22"/>
      <c r="B59" s="23"/>
      <c r="C59" s="30">
        <f t="shared" si="21"/>
        <v>34</v>
      </c>
      <c r="D59" s="31">
        <v>9901451122</v>
      </c>
      <c r="E59" s="34" t="s">
        <v>238</v>
      </c>
      <c r="F59" s="45" t="s">
        <v>10</v>
      </c>
      <c r="G59" s="39" t="s">
        <v>86</v>
      </c>
      <c r="H59" s="148" t="s">
        <v>21</v>
      </c>
      <c r="I59" s="35">
        <v>71.400000000000006</v>
      </c>
      <c r="J59" s="36">
        <v>836.6</v>
      </c>
      <c r="K59" s="37">
        <v>250</v>
      </c>
      <c r="L59" s="37">
        <f t="shared" si="19"/>
        <v>2213.4</v>
      </c>
      <c r="M59" s="37">
        <f t="shared" si="20"/>
        <v>1086.5999999999999</v>
      </c>
      <c r="N59" s="38">
        <f t="shared" si="14"/>
        <v>17800.2</v>
      </c>
      <c r="O59" s="19"/>
      <c r="P59" s="58">
        <f t="shared" si="15"/>
        <v>1483.3500000000001</v>
      </c>
      <c r="T59" s="38">
        <f t="shared" si="16"/>
        <v>2835.8</v>
      </c>
      <c r="U59" s="101">
        <f t="shared" si="6"/>
        <v>236.31666666666669</v>
      </c>
      <c r="V59" s="72">
        <f t="shared" si="22"/>
        <v>5743</v>
      </c>
      <c r="W59" s="71">
        <f t="shared" si="7"/>
        <v>478.58333333333331</v>
      </c>
      <c r="X59" s="191">
        <f t="shared" si="23"/>
        <v>714.9</v>
      </c>
      <c r="Y59" s="191"/>
    </row>
    <row r="60" spans="1:25" ht="16.5" x14ac:dyDescent="0.3">
      <c r="A60" s="22"/>
      <c r="B60" s="23"/>
      <c r="C60" s="30">
        <f t="shared" si="21"/>
        <v>35</v>
      </c>
      <c r="D60" s="31">
        <v>9901110190</v>
      </c>
      <c r="E60" s="34" t="s">
        <v>239</v>
      </c>
      <c r="F60" s="45" t="s">
        <v>10</v>
      </c>
      <c r="G60" s="39" t="s">
        <v>86</v>
      </c>
      <c r="H60" s="73" t="s">
        <v>23</v>
      </c>
      <c r="I60" s="35">
        <v>71.400000000000006</v>
      </c>
      <c r="J60" s="36">
        <v>836.6</v>
      </c>
      <c r="K60" s="37">
        <v>250</v>
      </c>
      <c r="L60" s="37">
        <f t="shared" si="19"/>
        <v>2213.4</v>
      </c>
      <c r="M60" s="37">
        <f t="shared" si="20"/>
        <v>1086.5999999999999</v>
      </c>
      <c r="N60" s="38">
        <f t="shared" si="14"/>
        <v>17800.2</v>
      </c>
      <c r="O60" s="19" t="s">
        <v>181</v>
      </c>
      <c r="P60" s="58">
        <f t="shared" si="15"/>
        <v>1483.3500000000001</v>
      </c>
      <c r="T60" s="38">
        <f t="shared" si="16"/>
        <v>2835.8</v>
      </c>
      <c r="U60" s="101">
        <f t="shared" si="6"/>
        <v>236.31666666666669</v>
      </c>
      <c r="V60" s="72">
        <f t="shared" si="22"/>
        <v>5743</v>
      </c>
      <c r="W60" s="71">
        <f t="shared" si="7"/>
        <v>478.58333333333331</v>
      </c>
      <c r="X60" s="191">
        <f t="shared" si="23"/>
        <v>714.9</v>
      </c>
      <c r="Y60" s="191"/>
    </row>
    <row r="61" spans="1:25" ht="16.5" x14ac:dyDescent="0.3">
      <c r="A61" s="22"/>
      <c r="B61" s="23"/>
      <c r="C61" s="30">
        <f t="shared" si="21"/>
        <v>36</v>
      </c>
      <c r="D61" s="31">
        <v>9901001016</v>
      </c>
      <c r="E61" s="34" t="s">
        <v>240</v>
      </c>
      <c r="F61" s="45" t="s">
        <v>10</v>
      </c>
      <c r="G61" s="39" t="s">
        <v>86</v>
      </c>
      <c r="H61" s="73" t="s">
        <v>24</v>
      </c>
      <c r="I61" s="35">
        <v>71.400000000000006</v>
      </c>
      <c r="J61" s="36">
        <v>836.6</v>
      </c>
      <c r="K61" s="37">
        <v>250</v>
      </c>
      <c r="L61" s="37">
        <f t="shared" si="19"/>
        <v>2213.4</v>
      </c>
      <c r="M61" s="37">
        <f t="shared" si="20"/>
        <v>1086.5999999999999</v>
      </c>
      <c r="N61" s="38">
        <f t="shared" si="14"/>
        <v>17800.2</v>
      </c>
      <c r="O61" s="19"/>
      <c r="P61" s="58">
        <f t="shared" si="15"/>
        <v>1483.3500000000001</v>
      </c>
      <c r="T61" s="38">
        <f t="shared" si="16"/>
        <v>2835.8</v>
      </c>
      <c r="U61" s="101">
        <f t="shared" si="6"/>
        <v>236.31666666666669</v>
      </c>
      <c r="V61" s="72">
        <f t="shared" si="22"/>
        <v>5743</v>
      </c>
      <c r="W61" s="71">
        <f t="shared" si="7"/>
        <v>478.58333333333331</v>
      </c>
      <c r="X61" s="191">
        <f t="shared" si="23"/>
        <v>714.9</v>
      </c>
      <c r="Y61" s="191"/>
    </row>
    <row r="62" spans="1:25" ht="16.5" x14ac:dyDescent="0.3">
      <c r="A62" s="22"/>
      <c r="B62" s="23"/>
      <c r="C62" s="30">
        <f t="shared" si="21"/>
        <v>37</v>
      </c>
      <c r="D62" s="31">
        <v>9901000969</v>
      </c>
      <c r="E62" s="34" t="s">
        <v>241</v>
      </c>
      <c r="F62" s="45" t="s">
        <v>10</v>
      </c>
      <c r="G62" s="39" t="s">
        <v>86</v>
      </c>
      <c r="H62" s="73" t="s">
        <v>25</v>
      </c>
      <c r="I62" s="35">
        <v>71.400000000000006</v>
      </c>
      <c r="J62" s="36">
        <v>836.6</v>
      </c>
      <c r="K62" s="37">
        <v>250</v>
      </c>
      <c r="L62" s="37">
        <f t="shared" si="19"/>
        <v>2213.4</v>
      </c>
      <c r="M62" s="37">
        <f t="shared" si="20"/>
        <v>1086.5999999999999</v>
      </c>
      <c r="N62" s="38">
        <f t="shared" si="14"/>
        <v>17800.2</v>
      </c>
      <c r="O62" s="19"/>
      <c r="P62" s="58">
        <f t="shared" si="15"/>
        <v>1483.3500000000001</v>
      </c>
      <c r="T62" s="38">
        <f t="shared" si="16"/>
        <v>2835.8</v>
      </c>
      <c r="U62" s="101">
        <f t="shared" si="6"/>
        <v>236.31666666666669</v>
      </c>
      <c r="V62" s="72">
        <f t="shared" si="22"/>
        <v>5743</v>
      </c>
      <c r="W62" s="71">
        <f t="shared" si="7"/>
        <v>478.58333333333331</v>
      </c>
      <c r="X62" s="191">
        <f t="shared" si="23"/>
        <v>714.9</v>
      </c>
      <c r="Y62" s="191"/>
    </row>
    <row r="63" spans="1:25" ht="16.5" x14ac:dyDescent="0.3">
      <c r="A63" s="22"/>
      <c r="B63" s="23"/>
      <c r="C63" s="30">
        <f t="shared" si="21"/>
        <v>38</v>
      </c>
      <c r="D63" s="31">
        <v>9901197067</v>
      </c>
      <c r="E63" s="34" t="s">
        <v>242</v>
      </c>
      <c r="F63" s="45" t="s">
        <v>10</v>
      </c>
      <c r="G63" s="39" t="s">
        <v>86</v>
      </c>
      <c r="H63" s="149" t="s">
        <v>26</v>
      </c>
      <c r="I63" s="35">
        <v>71.400000000000006</v>
      </c>
      <c r="J63" s="36">
        <v>836.6</v>
      </c>
      <c r="K63" s="37">
        <v>250</v>
      </c>
      <c r="L63" s="37">
        <f t="shared" si="19"/>
        <v>2213.4</v>
      </c>
      <c r="M63" s="37">
        <f t="shared" si="20"/>
        <v>1086.5999999999999</v>
      </c>
      <c r="N63" s="38">
        <f t="shared" si="14"/>
        <v>17800.2</v>
      </c>
      <c r="O63" s="19"/>
      <c r="P63" s="58">
        <f t="shared" si="15"/>
        <v>1483.3500000000001</v>
      </c>
      <c r="T63" s="38">
        <f t="shared" si="16"/>
        <v>2835.8</v>
      </c>
      <c r="U63" s="101">
        <f t="shared" si="6"/>
        <v>236.31666666666669</v>
      </c>
      <c r="V63" s="72">
        <f t="shared" si="22"/>
        <v>5743</v>
      </c>
      <c r="W63" s="71">
        <f t="shared" si="7"/>
        <v>478.58333333333331</v>
      </c>
      <c r="X63" s="191">
        <f t="shared" si="23"/>
        <v>714.9</v>
      </c>
      <c r="Y63" s="191"/>
    </row>
    <row r="64" spans="1:25" ht="16.5" x14ac:dyDescent="0.3">
      <c r="A64" s="22"/>
      <c r="B64" s="23"/>
      <c r="C64" s="30">
        <f t="shared" si="21"/>
        <v>39</v>
      </c>
      <c r="D64" s="31">
        <v>9901001044</v>
      </c>
      <c r="E64" s="34" t="s">
        <v>243</v>
      </c>
      <c r="F64" s="45" t="s">
        <v>10</v>
      </c>
      <c r="G64" s="39" t="s">
        <v>86</v>
      </c>
      <c r="H64" s="73" t="s">
        <v>27</v>
      </c>
      <c r="I64" s="35">
        <v>71.400000000000006</v>
      </c>
      <c r="J64" s="36">
        <v>836.6</v>
      </c>
      <c r="K64" s="37">
        <v>250</v>
      </c>
      <c r="L64" s="37">
        <f t="shared" si="19"/>
        <v>2213.4</v>
      </c>
      <c r="M64" s="37">
        <f t="shared" si="20"/>
        <v>1086.5999999999999</v>
      </c>
      <c r="N64" s="38">
        <f t="shared" si="14"/>
        <v>17800.2</v>
      </c>
      <c r="O64" s="19" t="s">
        <v>135</v>
      </c>
      <c r="P64" s="58">
        <f t="shared" si="15"/>
        <v>1483.3500000000001</v>
      </c>
      <c r="T64" s="38">
        <f t="shared" si="16"/>
        <v>2835.8</v>
      </c>
      <c r="U64" s="101">
        <f t="shared" si="6"/>
        <v>236.31666666666669</v>
      </c>
      <c r="V64" s="72">
        <f t="shared" si="22"/>
        <v>5743</v>
      </c>
      <c r="W64" s="71">
        <f t="shared" si="7"/>
        <v>478.58333333333331</v>
      </c>
      <c r="X64" s="191">
        <f t="shared" si="23"/>
        <v>714.9</v>
      </c>
      <c r="Y64" s="191"/>
    </row>
    <row r="65" spans="1:25" ht="16.5" x14ac:dyDescent="0.3">
      <c r="A65" s="22"/>
      <c r="B65" s="23"/>
      <c r="C65" s="30">
        <f t="shared" si="21"/>
        <v>40</v>
      </c>
      <c r="D65" s="31">
        <v>9901381938</v>
      </c>
      <c r="E65" s="34" t="s">
        <v>244</v>
      </c>
      <c r="F65" s="45" t="s">
        <v>10</v>
      </c>
      <c r="G65" s="39" t="s">
        <v>86</v>
      </c>
      <c r="H65" s="73" t="s">
        <v>31</v>
      </c>
      <c r="I65" s="35">
        <v>71.400000000000006</v>
      </c>
      <c r="J65" s="36">
        <v>836.6</v>
      </c>
      <c r="K65" s="37">
        <v>250</v>
      </c>
      <c r="L65" s="37">
        <f t="shared" si="19"/>
        <v>2213.4</v>
      </c>
      <c r="M65" s="37">
        <f t="shared" si="20"/>
        <v>1086.5999999999999</v>
      </c>
      <c r="N65" s="38">
        <f t="shared" si="14"/>
        <v>17800.2</v>
      </c>
      <c r="O65" s="19"/>
      <c r="P65" s="58">
        <f t="shared" si="15"/>
        <v>1483.3500000000001</v>
      </c>
      <c r="T65" s="38">
        <f t="shared" si="16"/>
        <v>2835.8</v>
      </c>
      <c r="U65" s="101">
        <f t="shared" si="6"/>
        <v>236.31666666666669</v>
      </c>
      <c r="V65" s="72">
        <f>(I64*29+J64)+(I64*28+J64)</f>
        <v>5743</v>
      </c>
      <c r="W65" s="71">
        <f t="shared" si="7"/>
        <v>478.58333333333331</v>
      </c>
      <c r="X65" s="191">
        <f>+U64+W65</f>
        <v>714.9</v>
      </c>
      <c r="Y65" s="191"/>
    </row>
    <row r="66" spans="1:25" ht="16.5" x14ac:dyDescent="0.3">
      <c r="A66" s="22"/>
      <c r="B66" s="23"/>
      <c r="C66" s="30">
        <f t="shared" si="21"/>
        <v>41</v>
      </c>
      <c r="D66" s="31">
        <v>990099359</v>
      </c>
      <c r="E66" s="34" t="s">
        <v>245</v>
      </c>
      <c r="F66" s="45" t="s">
        <v>10</v>
      </c>
      <c r="G66" s="39" t="s">
        <v>86</v>
      </c>
      <c r="H66" s="73" t="s">
        <v>32</v>
      </c>
      <c r="I66" s="35">
        <v>71.400000000000006</v>
      </c>
      <c r="J66" s="36">
        <v>836.6</v>
      </c>
      <c r="K66" s="37">
        <v>250</v>
      </c>
      <c r="L66" s="37">
        <f t="shared" si="19"/>
        <v>2213.4</v>
      </c>
      <c r="M66" s="37">
        <f t="shared" si="20"/>
        <v>1086.5999999999999</v>
      </c>
      <c r="N66" s="38">
        <f t="shared" si="14"/>
        <v>17800.2</v>
      </c>
      <c r="O66" s="19" t="s">
        <v>179</v>
      </c>
      <c r="P66" s="58">
        <f t="shared" si="15"/>
        <v>1483.3500000000001</v>
      </c>
      <c r="T66" s="38">
        <f t="shared" si="16"/>
        <v>2835.8</v>
      </c>
      <c r="U66" s="101">
        <f t="shared" si="6"/>
        <v>236.31666666666669</v>
      </c>
      <c r="V66" s="72" t="e">
        <f>(#REF!*29+#REF!)+(#REF!*28+#REF!)</f>
        <v>#REF!</v>
      </c>
      <c r="W66" s="71" t="e">
        <f t="shared" si="7"/>
        <v>#REF!</v>
      </c>
      <c r="X66" s="191" t="e">
        <f>+#REF!+W66</f>
        <v>#REF!</v>
      </c>
      <c r="Y66" s="191"/>
    </row>
    <row r="67" spans="1:25" ht="16.5" x14ac:dyDescent="0.3">
      <c r="A67" s="22"/>
      <c r="B67" s="23"/>
      <c r="C67" s="30">
        <f t="shared" si="21"/>
        <v>42</v>
      </c>
      <c r="D67" s="31">
        <v>9901355143</v>
      </c>
      <c r="E67" s="34" t="s">
        <v>246</v>
      </c>
      <c r="F67" s="45" t="s">
        <v>10</v>
      </c>
      <c r="G67" s="39" t="s">
        <v>86</v>
      </c>
      <c r="H67" s="149" t="s">
        <v>105</v>
      </c>
      <c r="I67" s="35">
        <v>71.400000000000006</v>
      </c>
      <c r="J67" s="36">
        <v>836.6</v>
      </c>
      <c r="K67" s="37">
        <v>250</v>
      </c>
      <c r="L67" s="37">
        <f t="shared" si="19"/>
        <v>2213.4</v>
      </c>
      <c r="M67" s="37">
        <f t="shared" si="20"/>
        <v>1086.5999999999999</v>
      </c>
      <c r="N67" s="38">
        <f t="shared" si="14"/>
        <v>17800.2</v>
      </c>
      <c r="O67" s="19" t="s">
        <v>178</v>
      </c>
      <c r="P67" s="58">
        <f t="shared" si="15"/>
        <v>1483.3500000000001</v>
      </c>
      <c r="T67" s="38">
        <f t="shared" si="16"/>
        <v>2835.8</v>
      </c>
      <c r="U67" s="101">
        <f t="shared" si="6"/>
        <v>236.31666666666669</v>
      </c>
      <c r="V67" s="72" t="e">
        <f>(#REF!*29+#REF!)+(#REF!*28+#REF!)</f>
        <v>#REF!</v>
      </c>
      <c r="W67" s="71" t="e">
        <f t="shared" si="7"/>
        <v>#REF!</v>
      </c>
      <c r="X67" s="191" t="e">
        <f>+#REF!+W67</f>
        <v>#REF!</v>
      </c>
      <c r="Y67" s="191"/>
    </row>
    <row r="68" spans="1:25" ht="16.5" x14ac:dyDescent="0.3">
      <c r="A68" s="22"/>
      <c r="B68" s="23"/>
      <c r="C68" s="30">
        <f t="shared" si="21"/>
        <v>43</v>
      </c>
      <c r="D68" s="31">
        <v>9901390586</v>
      </c>
      <c r="E68" s="34" t="s">
        <v>247</v>
      </c>
      <c r="F68" s="45" t="s">
        <v>10</v>
      </c>
      <c r="G68" s="39" t="s">
        <v>86</v>
      </c>
      <c r="H68" s="153" t="s">
        <v>34</v>
      </c>
      <c r="I68" s="35">
        <v>71.400000000000006</v>
      </c>
      <c r="J68" s="36">
        <v>836.6</v>
      </c>
      <c r="K68" s="37">
        <v>250</v>
      </c>
      <c r="L68" s="37">
        <f t="shared" si="19"/>
        <v>2213.4</v>
      </c>
      <c r="M68" s="37">
        <f t="shared" si="20"/>
        <v>1086.5999999999999</v>
      </c>
      <c r="N68" s="38">
        <f t="shared" si="14"/>
        <v>17800.2</v>
      </c>
      <c r="O68" s="3"/>
      <c r="P68" s="58">
        <f t="shared" si="15"/>
        <v>1483.3500000000001</v>
      </c>
      <c r="Q68" s="13"/>
      <c r="R68" s="13"/>
      <c r="S68" s="13"/>
      <c r="T68" s="38">
        <f t="shared" si="16"/>
        <v>2835.8</v>
      </c>
      <c r="U68" s="101">
        <f t="shared" si="6"/>
        <v>236.31666666666669</v>
      </c>
      <c r="V68" s="72">
        <f t="shared" si="22"/>
        <v>5743</v>
      </c>
      <c r="W68" s="71">
        <f t="shared" si="7"/>
        <v>478.58333333333331</v>
      </c>
      <c r="X68" s="191">
        <f t="shared" si="23"/>
        <v>714.9</v>
      </c>
      <c r="Y68" s="191"/>
    </row>
    <row r="69" spans="1:25" ht="16.5" x14ac:dyDescent="0.3">
      <c r="A69" s="22"/>
      <c r="B69" s="23"/>
      <c r="C69" s="30">
        <f t="shared" si="21"/>
        <v>44</v>
      </c>
      <c r="D69" s="31">
        <v>9901053470</v>
      </c>
      <c r="E69" s="34" t="s">
        <v>248</v>
      </c>
      <c r="F69" s="45" t="s">
        <v>10</v>
      </c>
      <c r="G69" s="39" t="s">
        <v>86</v>
      </c>
      <c r="H69" s="149" t="s">
        <v>97</v>
      </c>
      <c r="I69" s="35">
        <v>71.400000000000006</v>
      </c>
      <c r="J69" s="36">
        <v>836.6</v>
      </c>
      <c r="K69" s="37">
        <v>250</v>
      </c>
      <c r="L69" s="37">
        <f t="shared" si="19"/>
        <v>2213.4</v>
      </c>
      <c r="M69" s="37">
        <f t="shared" si="20"/>
        <v>1086.5999999999999</v>
      </c>
      <c r="N69" s="38">
        <f t="shared" si="14"/>
        <v>17800.2</v>
      </c>
      <c r="O69" s="3" t="s">
        <v>136</v>
      </c>
      <c r="P69" s="58">
        <f t="shared" si="15"/>
        <v>1483.3500000000001</v>
      </c>
      <c r="Q69" s="13"/>
      <c r="R69" s="13"/>
      <c r="S69" s="13"/>
      <c r="T69" s="38">
        <f t="shared" si="16"/>
        <v>2835.8</v>
      </c>
      <c r="U69" s="101">
        <f t="shared" si="6"/>
        <v>236.31666666666669</v>
      </c>
      <c r="V69" s="72">
        <f t="shared" si="22"/>
        <v>5743</v>
      </c>
      <c r="W69" s="71">
        <f t="shared" si="7"/>
        <v>478.58333333333331</v>
      </c>
      <c r="X69" s="191">
        <f t="shared" si="23"/>
        <v>714.9</v>
      </c>
      <c r="Y69" s="191"/>
    </row>
    <row r="70" spans="1:25" ht="16.5" x14ac:dyDescent="0.3">
      <c r="A70" s="22"/>
      <c r="B70" s="23"/>
      <c r="C70" s="30">
        <f t="shared" si="21"/>
        <v>45</v>
      </c>
      <c r="D70" s="31">
        <v>9901489141</v>
      </c>
      <c r="E70" s="34" t="s">
        <v>249</v>
      </c>
      <c r="F70" s="45" t="s">
        <v>10</v>
      </c>
      <c r="G70" s="39" t="s">
        <v>84</v>
      </c>
      <c r="H70" s="149" t="s">
        <v>183</v>
      </c>
      <c r="I70" s="35">
        <v>71.400000000000006</v>
      </c>
      <c r="J70" s="36">
        <v>836.6</v>
      </c>
      <c r="K70" s="37">
        <v>250</v>
      </c>
      <c r="L70" s="37">
        <f t="shared" si="19"/>
        <v>2213.4</v>
      </c>
      <c r="M70" s="37">
        <f t="shared" si="20"/>
        <v>1086.5999999999999</v>
      </c>
      <c r="N70" s="38">
        <f t="shared" si="14"/>
        <v>17800.2</v>
      </c>
      <c r="O70" s="19" t="s">
        <v>125</v>
      </c>
      <c r="P70" s="58">
        <f t="shared" si="15"/>
        <v>1483.3500000000001</v>
      </c>
      <c r="T70" s="38">
        <f t="shared" si="16"/>
        <v>2835.8</v>
      </c>
      <c r="U70" s="101">
        <f t="shared" si="6"/>
        <v>236.31666666666669</v>
      </c>
      <c r="V70" s="72">
        <f t="shared" si="22"/>
        <v>5743</v>
      </c>
      <c r="W70" s="71">
        <f t="shared" si="7"/>
        <v>478.58333333333331</v>
      </c>
      <c r="X70" s="191">
        <f t="shared" si="23"/>
        <v>714.9</v>
      </c>
      <c r="Y70" s="191"/>
    </row>
    <row r="71" spans="1:25" s="13" customFormat="1" ht="16.5" x14ac:dyDescent="0.3">
      <c r="A71" s="22"/>
      <c r="B71" s="22"/>
      <c r="C71" s="30">
        <f t="shared" si="21"/>
        <v>46</v>
      </c>
      <c r="D71" s="31">
        <v>9901300745</v>
      </c>
      <c r="E71" s="34" t="s">
        <v>250</v>
      </c>
      <c r="F71" s="45" t="s">
        <v>10</v>
      </c>
      <c r="G71" s="39" t="s">
        <v>87</v>
      </c>
      <c r="H71" s="148" t="s">
        <v>73</v>
      </c>
      <c r="I71" s="47">
        <v>71.400000000000006</v>
      </c>
      <c r="J71" s="36">
        <v>836.6</v>
      </c>
      <c r="K71" s="37">
        <v>250</v>
      </c>
      <c r="L71" s="37">
        <f t="shared" si="19"/>
        <v>2213.4</v>
      </c>
      <c r="M71" s="37">
        <f t="shared" si="20"/>
        <v>1086.5999999999999</v>
      </c>
      <c r="N71" s="38">
        <f t="shared" si="14"/>
        <v>17800.2</v>
      </c>
      <c r="O71" s="19" t="s">
        <v>137</v>
      </c>
      <c r="P71" s="58">
        <f t="shared" si="15"/>
        <v>1483.3500000000001</v>
      </c>
      <c r="Q71" s="2"/>
      <c r="R71" s="2"/>
      <c r="S71" s="2"/>
      <c r="T71" s="38">
        <f t="shared" si="16"/>
        <v>2835.8</v>
      </c>
      <c r="U71" s="101">
        <f t="shared" si="6"/>
        <v>236.31666666666669</v>
      </c>
      <c r="V71" s="72">
        <f t="shared" si="22"/>
        <v>5743</v>
      </c>
      <c r="W71" s="71">
        <f t="shared" si="7"/>
        <v>478.58333333333331</v>
      </c>
      <c r="X71" s="191">
        <f t="shared" si="23"/>
        <v>714.9</v>
      </c>
      <c r="Y71" s="191"/>
    </row>
    <row r="72" spans="1:25" s="13" customFormat="1" ht="16.5" x14ac:dyDescent="0.3">
      <c r="A72" s="22"/>
      <c r="B72" s="22"/>
      <c r="C72" s="30">
        <f t="shared" si="21"/>
        <v>47</v>
      </c>
      <c r="D72" s="31">
        <v>990099265</v>
      </c>
      <c r="E72" s="34" t="s">
        <v>251</v>
      </c>
      <c r="F72" s="45" t="s">
        <v>189</v>
      </c>
      <c r="G72" s="39" t="s">
        <v>87</v>
      </c>
      <c r="H72" s="148" t="s">
        <v>71</v>
      </c>
      <c r="I72" s="35">
        <v>71.400000000000006</v>
      </c>
      <c r="J72" s="36">
        <v>836.6</v>
      </c>
      <c r="K72" s="37">
        <v>250</v>
      </c>
      <c r="L72" s="37">
        <f t="shared" si="19"/>
        <v>2213.4</v>
      </c>
      <c r="M72" s="37">
        <f t="shared" si="20"/>
        <v>1086.5999999999999</v>
      </c>
      <c r="N72" s="38">
        <f t="shared" si="14"/>
        <v>17800.2</v>
      </c>
      <c r="O72" s="19" t="s">
        <v>138</v>
      </c>
      <c r="P72" s="58">
        <f t="shared" si="15"/>
        <v>1483.3500000000001</v>
      </c>
      <c r="Q72" s="2"/>
      <c r="R72" s="2"/>
      <c r="S72" s="2"/>
      <c r="T72" s="38">
        <f t="shared" si="16"/>
        <v>2835.8</v>
      </c>
      <c r="U72" s="101">
        <f t="shared" si="6"/>
        <v>236.31666666666669</v>
      </c>
      <c r="V72" s="72">
        <f t="shared" si="22"/>
        <v>5743</v>
      </c>
      <c r="W72" s="71">
        <f t="shared" si="7"/>
        <v>478.58333333333331</v>
      </c>
      <c r="X72" s="191">
        <f t="shared" si="23"/>
        <v>714.9</v>
      </c>
      <c r="Y72" s="191"/>
    </row>
    <row r="73" spans="1:25" ht="16.5" x14ac:dyDescent="0.3">
      <c r="A73" s="22"/>
      <c r="B73" s="23"/>
      <c r="C73" s="30">
        <f t="shared" si="21"/>
        <v>48</v>
      </c>
      <c r="D73" s="31">
        <v>9901402381</v>
      </c>
      <c r="E73" s="34" t="s">
        <v>252</v>
      </c>
      <c r="F73" s="45" t="s">
        <v>10</v>
      </c>
      <c r="G73" s="39" t="s">
        <v>87</v>
      </c>
      <c r="H73" s="73" t="s">
        <v>72</v>
      </c>
      <c r="I73" s="35">
        <v>71.400000000000006</v>
      </c>
      <c r="J73" s="36">
        <v>836.6</v>
      </c>
      <c r="K73" s="37">
        <v>250</v>
      </c>
      <c r="L73" s="37">
        <f t="shared" si="19"/>
        <v>2213.4</v>
      </c>
      <c r="M73" s="37">
        <f t="shared" si="20"/>
        <v>1086.5999999999999</v>
      </c>
      <c r="N73" s="38">
        <f t="shared" si="14"/>
        <v>17800.2</v>
      </c>
      <c r="O73" s="19" t="s">
        <v>139</v>
      </c>
      <c r="P73" s="58">
        <f t="shared" si="15"/>
        <v>1483.3500000000001</v>
      </c>
      <c r="T73" s="38">
        <f t="shared" si="16"/>
        <v>2835.8</v>
      </c>
      <c r="U73" s="101">
        <f t="shared" si="6"/>
        <v>236.31666666666669</v>
      </c>
      <c r="V73" s="72">
        <f t="shared" si="22"/>
        <v>5743</v>
      </c>
      <c r="W73" s="71">
        <f t="shared" si="7"/>
        <v>478.58333333333331</v>
      </c>
      <c r="X73" s="191">
        <f t="shared" si="23"/>
        <v>714.9</v>
      </c>
      <c r="Y73" s="191"/>
    </row>
    <row r="74" spans="1:25" ht="16.5" x14ac:dyDescent="0.3">
      <c r="A74" s="22"/>
      <c r="B74" s="23"/>
      <c r="C74" s="30">
        <f t="shared" si="21"/>
        <v>49</v>
      </c>
      <c r="D74" s="31">
        <v>9901434023</v>
      </c>
      <c r="E74" s="34" t="s">
        <v>253</v>
      </c>
      <c r="F74" s="45" t="s">
        <v>10</v>
      </c>
      <c r="G74" s="39" t="s">
        <v>87</v>
      </c>
      <c r="H74" s="73" t="s">
        <v>33</v>
      </c>
      <c r="I74" s="35">
        <v>71.400000000000006</v>
      </c>
      <c r="J74" s="36">
        <v>836.6</v>
      </c>
      <c r="K74" s="37">
        <v>250</v>
      </c>
      <c r="L74" s="37">
        <f t="shared" si="19"/>
        <v>2213.4</v>
      </c>
      <c r="M74" s="37">
        <f t="shared" si="20"/>
        <v>1086.5999999999999</v>
      </c>
      <c r="N74" s="38">
        <f t="shared" si="14"/>
        <v>17800.2</v>
      </c>
      <c r="O74" s="19" t="s">
        <v>140</v>
      </c>
      <c r="P74" s="58">
        <f t="shared" si="15"/>
        <v>1483.3500000000001</v>
      </c>
      <c r="T74" s="38">
        <f t="shared" si="16"/>
        <v>2835.8</v>
      </c>
      <c r="U74" s="101">
        <f t="shared" si="6"/>
        <v>236.31666666666669</v>
      </c>
      <c r="V74" s="72">
        <f t="shared" si="22"/>
        <v>5743</v>
      </c>
      <c r="W74" s="71">
        <f t="shared" si="7"/>
        <v>478.58333333333331</v>
      </c>
      <c r="X74" s="191">
        <f t="shared" si="23"/>
        <v>714.9</v>
      </c>
      <c r="Y74" s="191"/>
    </row>
    <row r="75" spans="1:25" ht="16.5" x14ac:dyDescent="0.3">
      <c r="A75" s="22"/>
      <c r="B75" s="23"/>
      <c r="C75" s="30">
        <f t="shared" si="21"/>
        <v>50</v>
      </c>
      <c r="D75" s="31">
        <v>9901405736</v>
      </c>
      <c r="E75" s="34" t="s">
        <v>254</v>
      </c>
      <c r="F75" s="45" t="s">
        <v>10</v>
      </c>
      <c r="G75" s="33" t="s">
        <v>87</v>
      </c>
      <c r="H75" s="153" t="s">
        <v>199</v>
      </c>
      <c r="I75" s="35">
        <v>71.400000000000006</v>
      </c>
      <c r="J75" s="36">
        <v>836.6</v>
      </c>
      <c r="K75" s="37">
        <v>250</v>
      </c>
      <c r="L75" s="37">
        <f t="shared" si="19"/>
        <v>2213.4</v>
      </c>
      <c r="M75" s="37">
        <f t="shared" si="20"/>
        <v>1086.5999999999999</v>
      </c>
      <c r="N75" s="38">
        <f t="shared" ref="N75:N96" si="24">(I75*29+J75)+(I75*28+J75)+(I75*31+J75)+(I75*30+J75)+(I75*31+J75)+(I75*30+J75)</f>
        <v>17800.2</v>
      </c>
      <c r="O75" s="19"/>
      <c r="P75" s="58">
        <f t="shared" ref="P75:P96" si="25">N75/12</f>
        <v>1483.3500000000001</v>
      </c>
      <c r="T75" s="38">
        <f t="shared" ref="T75:T91" si="26">(I75*28+J75)</f>
        <v>2835.8</v>
      </c>
      <c r="U75" s="101">
        <f t="shared" si="6"/>
        <v>236.31666666666669</v>
      </c>
      <c r="V75" s="72">
        <f t="shared" si="22"/>
        <v>5743</v>
      </c>
      <c r="W75" s="71">
        <f t="shared" si="7"/>
        <v>478.58333333333331</v>
      </c>
      <c r="X75" s="191">
        <f t="shared" si="23"/>
        <v>714.9</v>
      </c>
      <c r="Y75" s="191"/>
    </row>
    <row r="76" spans="1:25" ht="16.5" x14ac:dyDescent="0.3">
      <c r="A76" s="22"/>
      <c r="B76" s="23"/>
      <c r="C76" s="30">
        <f t="shared" si="21"/>
        <v>51</v>
      </c>
      <c r="D76" s="31">
        <v>9901451096</v>
      </c>
      <c r="E76" s="34" t="s">
        <v>255</v>
      </c>
      <c r="F76" s="45" t="s">
        <v>10</v>
      </c>
      <c r="G76" s="39" t="s">
        <v>87</v>
      </c>
      <c r="H76" s="154" t="s">
        <v>314</v>
      </c>
      <c r="I76" s="35">
        <v>71.400000000000006</v>
      </c>
      <c r="J76" s="36">
        <v>836.6</v>
      </c>
      <c r="K76" s="37">
        <v>250</v>
      </c>
      <c r="L76" s="37">
        <f t="shared" si="19"/>
        <v>2213.4</v>
      </c>
      <c r="M76" s="37">
        <f t="shared" si="20"/>
        <v>1086.5999999999999</v>
      </c>
      <c r="N76" s="38">
        <f t="shared" si="24"/>
        <v>17800.2</v>
      </c>
      <c r="O76" s="19"/>
      <c r="P76" s="58">
        <f t="shared" si="25"/>
        <v>1483.3500000000001</v>
      </c>
      <c r="T76" s="38">
        <f t="shared" ref="T76:T82" si="27">(I76*28+J76)</f>
        <v>2835.8</v>
      </c>
      <c r="U76" s="101">
        <f t="shared" si="6"/>
        <v>236.31666666666669</v>
      </c>
      <c r="V76" s="72">
        <f t="shared" si="22"/>
        <v>5743</v>
      </c>
      <c r="W76" s="71">
        <f t="shared" si="7"/>
        <v>478.58333333333331</v>
      </c>
      <c r="X76" s="191">
        <f t="shared" si="23"/>
        <v>714.9</v>
      </c>
      <c r="Y76" s="191"/>
    </row>
    <row r="77" spans="1:25" ht="14.25" customHeight="1" x14ac:dyDescent="0.3">
      <c r="A77" s="22"/>
      <c r="B77" s="23"/>
      <c r="C77" s="30">
        <f t="shared" si="21"/>
        <v>52</v>
      </c>
      <c r="D77" s="31">
        <v>9901433974</v>
      </c>
      <c r="E77" s="34" t="s">
        <v>256</v>
      </c>
      <c r="F77" s="45" t="s">
        <v>10</v>
      </c>
      <c r="G77" s="39" t="s">
        <v>87</v>
      </c>
      <c r="H77" s="148" t="s">
        <v>35</v>
      </c>
      <c r="I77" s="35">
        <v>71.400000000000006</v>
      </c>
      <c r="J77" s="36">
        <v>836.6</v>
      </c>
      <c r="K77" s="37">
        <v>250</v>
      </c>
      <c r="L77" s="37">
        <f t="shared" si="19"/>
        <v>2213.4</v>
      </c>
      <c r="M77" s="37">
        <f t="shared" si="20"/>
        <v>1086.5999999999999</v>
      </c>
      <c r="N77" s="38">
        <f t="shared" si="24"/>
        <v>17800.2</v>
      </c>
      <c r="O77" s="19"/>
      <c r="P77" s="58">
        <f t="shared" si="25"/>
        <v>1483.3500000000001</v>
      </c>
      <c r="T77" s="38">
        <f t="shared" si="27"/>
        <v>2835.8</v>
      </c>
      <c r="U77" s="101">
        <f t="shared" ref="U77:U138" si="28">+T77/12</f>
        <v>236.31666666666669</v>
      </c>
      <c r="V77" s="72">
        <f t="shared" si="22"/>
        <v>5743</v>
      </c>
      <c r="W77" s="71">
        <f t="shared" si="7"/>
        <v>478.58333333333331</v>
      </c>
      <c r="X77" s="191">
        <f t="shared" si="23"/>
        <v>714.9</v>
      </c>
      <c r="Y77" s="191"/>
    </row>
    <row r="78" spans="1:25" ht="14.25" customHeight="1" x14ac:dyDescent="0.3">
      <c r="A78" s="22"/>
      <c r="B78" s="23"/>
      <c r="C78" s="30">
        <f t="shared" si="21"/>
        <v>53</v>
      </c>
      <c r="D78" s="31">
        <v>9901434026</v>
      </c>
      <c r="E78" s="34" t="s">
        <v>257</v>
      </c>
      <c r="F78" s="45" t="s">
        <v>10</v>
      </c>
      <c r="G78" s="39" t="s">
        <v>87</v>
      </c>
      <c r="H78" s="148" t="s">
        <v>36</v>
      </c>
      <c r="I78" s="35">
        <v>71.400000000000006</v>
      </c>
      <c r="J78" s="36">
        <v>836.6</v>
      </c>
      <c r="K78" s="37">
        <v>250</v>
      </c>
      <c r="L78" s="37">
        <f t="shared" si="19"/>
        <v>2213.4</v>
      </c>
      <c r="M78" s="37">
        <f t="shared" si="20"/>
        <v>1086.5999999999999</v>
      </c>
      <c r="N78" s="38">
        <f t="shared" si="24"/>
        <v>17800.2</v>
      </c>
      <c r="O78" s="19"/>
      <c r="P78" s="58">
        <f t="shared" si="25"/>
        <v>1483.3500000000001</v>
      </c>
      <c r="T78" s="38">
        <f t="shared" si="27"/>
        <v>2835.8</v>
      </c>
      <c r="U78" s="101">
        <f t="shared" si="28"/>
        <v>236.31666666666669</v>
      </c>
      <c r="V78" s="72">
        <f t="shared" si="22"/>
        <v>5743</v>
      </c>
      <c r="W78" s="71">
        <f t="shared" si="7"/>
        <v>478.58333333333331</v>
      </c>
      <c r="X78" s="191">
        <f t="shared" si="23"/>
        <v>714.9</v>
      </c>
      <c r="Y78" s="191"/>
    </row>
    <row r="79" spans="1:25" ht="14.25" customHeight="1" x14ac:dyDescent="0.3">
      <c r="A79" s="22"/>
      <c r="B79" s="23"/>
      <c r="C79" s="30">
        <f t="shared" si="21"/>
        <v>54</v>
      </c>
      <c r="D79" s="31">
        <v>9901434027</v>
      </c>
      <c r="E79" s="34" t="s">
        <v>258</v>
      </c>
      <c r="F79" s="45" t="s">
        <v>10</v>
      </c>
      <c r="G79" s="39" t="s">
        <v>87</v>
      </c>
      <c r="H79" s="148" t="s">
        <v>37</v>
      </c>
      <c r="I79" s="35">
        <v>71.400000000000006</v>
      </c>
      <c r="J79" s="36">
        <v>836.6</v>
      </c>
      <c r="K79" s="37">
        <v>250</v>
      </c>
      <c r="L79" s="37">
        <f t="shared" si="19"/>
        <v>2213.4</v>
      </c>
      <c r="M79" s="37">
        <f t="shared" si="20"/>
        <v>1086.5999999999999</v>
      </c>
      <c r="N79" s="38">
        <f t="shared" si="24"/>
        <v>17800.2</v>
      </c>
      <c r="O79" s="19"/>
      <c r="P79" s="58">
        <f t="shared" si="25"/>
        <v>1483.3500000000001</v>
      </c>
      <c r="T79" s="38">
        <f t="shared" si="27"/>
        <v>2835.8</v>
      </c>
      <c r="U79" s="101">
        <f t="shared" si="28"/>
        <v>236.31666666666669</v>
      </c>
      <c r="V79" s="72">
        <f t="shared" si="22"/>
        <v>5743</v>
      </c>
      <c r="W79" s="71">
        <f t="shared" si="7"/>
        <v>478.58333333333331</v>
      </c>
      <c r="X79" s="191">
        <f t="shared" si="23"/>
        <v>714.9</v>
      </c>
      <c r="Y79" s="191"/>
    </row>
    <row r="80" spans="1:25" ht="14.25" customHeight="1" x14ac:dyDescent="0.3">
      <c r="A80" s="22"/>
      <c r="B80" s="23"/>
      <c r="C80" s="30">
        <f t="shared" si="21"/>
        <v>55</v>
      </c>
      <c r="D80" s="31">
        <v>9901434028</v>
      </c>
      <c r="E80" s="34" t="s">
        <v>259</v>
      </c>
      <c r="F80" s="45" t="s">
        <v>10</v>
      </c>
      <c r="G80" s="39" t="s">
        <v>87</v>
      </c>
      <c r="H80" s="148" t="s">
        <v>38</v>
      </c>
      <c r="I80" s="35">
        <v>71.400000000000006</v>
      </c>
      <c r="J80" s="36">
        <v>836.6</v>
      </c>
      <c r="K80" s="37">
        <v>250</v>
      </c>
      <c r="L80" s="37">
        <f t="shared" si="19"/>
        <v>2213.4</v>
      </c>
      <c r="M80" s="37">
        <f t="shared" si="20"/>
        <v>1086.5999999999999</v>
      </c>
      <c r="N80" s="38">
        <f t="shared" si="24"/>
        <v>17800.2</v>
      </c>
      <c r="O80" s="19"/>
      <c r="P80" s="58">
        <f t="shared" si="25"/>
        <v>1483.3500000000001</v>
      </c>
      <c r="T80" s="38">
        <f t="shared" si="27"/>
        <v>2835.8</v>
      </c>
      <c r="U80" s="101">
        <f t="shared" si="28"/>
        <v>236.31666666666669</v>
      </c>
      <c r="V80" s="72">
        <f t="shared" si="22"/>
        <v>5743</v>
      </c>
      <c r="W80" s="71">
        <f t="shared" ref="W80:W156" si="29">+V80/12</f>
        <v>478.58333333333331</v>
      </c>
      <c r="X80" s="191">
        <f t="shared" si="23"/>
        <v>714.9</v>
      </c>
      <c r="Y80" s="191"/>
    </row>
    <row r="81" spans="1:25" ht="14.25" customHeight="1" x14ac:dyDescent="0.3">
      <c r="A81" s="22"/>
      <c r="B81" s="23"/>
      <c r="C81" s="30">
        <f t="shared" si="21"/>
        <v>56</v>
      </c>
      <c r="D81" s="31">
        <v>9901434030</v>
      </c>
      <c r="E81" s="34" t="s">
        <v>260</v>
      </c>
      <c r="F81" s="45" t="s">
        <v>10</v>
      </c>
      <c r="G81" s="39" t="s">
        <v>87</v>
      </c>
      <c r="H81" s="148" t="s">
        <v>39</v>
      </c>
      <c r="I81" s="35">
        <v>71.400000000000006</v>
      </c>
      <c r="J81" s="36">
        <v>836.6</v>
      </c>
      <c r="K81" s="37">
        <v>250</v>
      </c>
      <c r="L81" s="37">
        <f t="shared" si="19"/>
        <v>2213.4</v>
      </c>
      <c r="M81" s="37">
        <f t="shared" si="20"/>
        <v>1086.5999999999999</v>
      </c>
      <c r="N81" s="38">
        <f t="shared" si="24"/>
        <v>17800.2</v>
      </c>
      <c r="O81" s="19"/>
      <c r="P81" s="58">
        <f t="shared" si="25"/>
        <v>1483.3500000000001</v>
      </c>
      <c r="T81" s="38">
        <f t="shared" si="27"/>
        <v>2835.8</v>
      </c>
      <c r="U81" s="101">
        <f t="shared" si="28"/>
        <v>236.31666666666669</v>
      </c>
      <c r="V81" s="72">
        <f t="shared" si="22"/>
        <v>5743</v>
      </c>
      <c r="W81" s="71">
        <f t="shared" si="29"/>
        <v>478.58333333333331</v>
      </c>
      <c r="X81" s="191">
        <f t="shared" si="23"/>
        <v>714.9</v>
      </c>
      <c r="Y81" s="191"/>
    </row>
    <row r="82" spans="1:25" ht="14.25" customHeight="1" x14ac:dyDescent="0.3">
      <c r="A82" s="22"/>
      <c r="B82" s="23"/>
      <c r="C82" s="30">
        <f t="shared" si="21"/>
        <v>57</v>
      </c>
      <c r="D82" s="31">
        <v>9901000915</v>
      </c>
      <c r="E82" s="34" t="s">
        <v>261</v>
      </c>
      <c r="F82" s="45" t="s">
        <v>10</v>
      </c>
      <c r="G82" s="39" t="s">
        <v>87</v>
      </c>
      <c r="H82" s="148" t="s">
        <v>185</v>
      </c>
      <c r="I82" s="35">
        <v>71.400000000000006</v>
      </c>
      <c r="J82" s="36">
        <v>836.6</v>
      </c>
      <c r="K82" s="37">
        <v>250</v>
      </c>
      <c r="L82" s="37">
        <f t="shared" si="19"/>
        <v>2213.4</v>
      </c>
      <c r="M82" s="37">
        <f t="shared" si="20"/>
        <v>1086.5999999999999</v>
      </c>
      <c r="N82" s="38">
        <f t="shared" si="24"/>
        <v>17800.2</v>
      </c>
      <c r="O82" s="19"/>
      <c r="P82" s="58">
        <f t="shared" si="25"/>
        <v>1483.3500000000001</v>
      </c>
      <c r="T82" s="38">
        <f t="shared" si="27"/>
        <v>2835.8</v>
      </c>
      <c r="U82" s="101">
        <f t="shared" si="28"/>
        <v>236.31666666666669</v>
      </c>
      <c r="V82" s="72">
        <f t="shared" si="22"/>
        <v>5743</v>
      </c>
      <c r="W82" s="71">
        <f t="shared" si="29"/>
        <v>478.58333333333331</v>
      </c>
      <c r="X82" s="191">
        <f t="shared" si="23"/>
        <v>714.9</v>
      </c>
      <c r="Y82" s="191"/>
    </row>
    <row r="83" spans="1:25" ht="14.25" customHeight="1" x14ac:dyDescent="0.3">
      <c r="A83" s="22"/>
      <c r="B83" s="23"/>
      <c r="C83" s="30">
        <f t="shared" si="21"/>
        <v>58</v>
      </c>
      <c r="D83" s="31">
        <v>9901434029</v>
      </c>
      <c r="E83" s="34" t="s">
        <v>262</v>
      </c>
      <c r="F83" s="45" t="s">
        <v>10</v>
      </c>
      <c r="G83" s="39" t="s">
        <v>87</v>
      </c>
      <c r="H83" s="148" t="s">
        <v>98</v>
      </c>
      <c r="I83" s="35">
        <v>71.400000000000006</v>
      </c>
      <c r="J83" s="36">
        <v>836.6</v>
      </c>
      <c r="K83" s="37">
        <v>250</v>
      </c>
      <c r="L83" s="37">
        <f t="shared" si="19"/>
        <v>2213.4</v>
      </c>
      <c r="M83" s="37">
        <f t="shared" si="20"/>
        <v>1086.5999999999999</v>
      </c>
      <c r="N83" s="38">
        <f t="shared" si="24"/>
        <v>17800.2</v>
      </c>
      <c r="O83" s="19"/>
      <c r="P83" s="58">
        <f t="shared" si="25"/>
        <v>1483.3500000000001</v>
      </c>
      <c r="T83" s="38">
        <f t="shared" si="26"/>
        <v>2835.8</v>
      </c>
      <c r="U83" s="101">
        <f t="shared" si="28"/>
        <v>236.31666666666669</v>
      </c>
      <c r="V83" s="72">
        <f t="shared" si="22"/>
        <v>5743</v>
      </c>
      <c r="W83" s="71">
        <f t="shared" si="29"/>
        <v>478.58333333333331</v>
      </c>
      <c r="X83" s="191">
        <f t="shared" si="23"/>
        <v>714.9</v>
      </c>
      <c r="Y83" s="191"/>
    </row>
    <row r="84" spans="1:25" ht="14.25" customHeight="1" x14ac:dyDescent="0.3">
      <c r="A84" s="22"/>
      <c r="B84" s="23"/>
      <c r="C84" s="30">
        <f t="shared" si="21"/>
        <v>59</v>
      </c>
      <c r="D84" s="31">
        <v>9901434032</v>
      </c>
      <c r="E84" s="34" t="s">
        <v>263</v>
      </c>
      <c r="F84" s="45" t="s">
        <v>10</v>
      </c>
      <c r="G84" s="39" t="s">
        <v>87</v>
      </c>
      <c r="H84" s="148" t="s">
        <v>40</v>
      </c>
      <c r="I84" s="35">
        <v>71.400000000000006</v>
      </c>
      <c r="J84" s="36">
        <v>836.6</v>
      </c>
      <c r="K84" s="37">
        <v>250</v>
      </c>
      <c r="L84" s="37">
        <f t="shared" si="19"/>
        <v>2213.4</v>
      </c>
      <c r="M84" s="37">
        <f t="shared" si="20"/>
        <v>1086.5999999999999</v>
      </c>
      <c r="N84" s="38">
        <f t="shared" si="24"/>
        <v>17800.2</v>
      </c>
      <c r="O84" s="19"/>
      <c r="P84" s="58">
        <f t="shared" si="25"/>
        <v>1483.3500000000001</v>
      </c>
      <c r="T84" s="38">
        <f t="shared" ref="T84:T90" si="30">(I84*28+J84)</f>
        <v>2835.8</v>
      </c>
      <c r="U84" s="101">
        <f t="shared" si="28"/>
        <v>236.31666666666669</v>
      </c>
      <c r="V84" s="72">
        <f t="shared" si="22"/>
        <v>5743</v>
      </c>
      <c r="W84" s="71">
        <f t="shared" si="29"/>
        <v>478.58333333333331</v>
      </c>
      <c r="X84" s="191">
        <f t="shared" si="23"/>
        <v>714.9</v>
      </c>
      <c r="Y84" s="191"/>
    </row>
    <row r="85" spans="1:25" ht="14.25" customHeight="1" x14ac:dyDescent="0.3">
      <c r="A85" s="22"/>
      <c r="B85" s="23"/>
      <c r="C85" s="30">
        <f t="shared" si="21"/>
        <v>60</v>
      </c>
      <c r="D85" s="31">
        <v>9901433976</v>
      </c>
      <c r="E85" s="34" t="s">
        <v>264</v>
      </c>
      <c r="F85" s="45" t="s">
        <v>10</v>
      </c>
      <c r="G85" s="39" t="s">
        <v>87</v>
      </c>
      <c r="H85" s="148" t="s">
        <v>41</v>
      </c>
      <c r="I85" s="35">
        <v>71.400000000000006</v>
      </c>
      <c r="J85" s="36">
        <v>836.6</v>
      </c>
      <c r="K85" s="37">
        <v>250</v>
      </c>
      <c r="L85" s="37">
        <f t="shared" si="19"/>
        <v>2213.4</v>
      </c>
      <c r="M85" s="37">
        <f t="shared" si="20"/>
        <v>1086.5999999999999</v>
      </c>
      <c r="N85" s="38">
        <f t="shared" si="24"/>
        <v>17800.2</v>
      </c>
      <c r="O85" s="19"/>
      <c r="P85" s="58">
        <f t="shared" si="25"/>
        <v>1483.3500000000001</v>
      </c>
      <c r="T85" s="38">
        <f t="shared" si="30"/>
        <v>2835.8</v>
      </c>
      <c r="U85" s="101">
        <f t="shared" si="28"/>
        <v>236.31666666666669</v>
      </c>
      <c r="V85" s="72">
        <f t="shared" si="22"/>
        <v>5743</v>
      </c>
      <c r="W85" s="71">
        <f t="shared" si="29"/>
        <v>478.58333333333331</v>
      </c>
      <c r="X85" s="191">
        <f t="shared" si="23"/>
        <v>714.9</v>
      </c>
      <c r="Y85" s="191"/>
    </row>
    <row r="86" spans="1:25" ht="14.25" customHeight="1" x14ac:dyDescent="0.3">
      <c r="A86" s="22"/>
      <c r="B86" s="23"/>
      <c r="C86" s="30">
        <f t="shared" si="21"/>
        <v>61</v>
      </c>
      <c r="D86" s="31">
        <v>9901494342</v>
      </c>
      <c r="E86" s="34" t="s">
        <v>265</v>
      </c>
      <c r="F86" s="45" t="s">
        <v>10</v>
      </c>
      <c r="G86" s="39" t="s">
        <v>87</v>
      </c>
      <c r="H86" s="148" t="s">
        <v>186</v>
      </c>
      <c r="I86" s="35">
        <v>71.400000000000006</v>
      </c>
      <c r="J86" s="36">
        <v>836.6</v>
      </c>
      <c r="K86" s="37">
        <v>250</v>
      </c>
      <c r="L86" s="37">
        <f t="shared" si="19"/>
        <v>2213.4</v>
      </c>
      <c r="M86" s="37">
        <f t="shared" si="20"/>
        <v>1086.5999999999999</v>
      </c>
      <c r="N86" s="38">
        <f t="shared" si="24"/>
        <v>17800.2</v>
      </c>
      <c r="O86" s="19"/>
      <c r="P86" s="58">
        <f t="shared" si="25"/>
        <v>1483.3500000000001</v>
      </c>
      <c r="T86" s="38">
        <f t="shared" si="30"/>
        <v>2835.8</v>
      </c>
      <c r="U86" s="101">
        <f t="shared" si="28"/>
        <v>236.31666666666669</v>
      </c>
      <c r="V86" s="72">
        <f t="shared" si="22"/>
        <v>5743</v>
      </c>
      <c r="W86" s="71">
        <f t="shared" si="29"/>
        <v>478.58333333333331</v>
      </c>
      <c r="X86" s="191">
        <f t="shared" si="23"/>
        <v>714.9</v>
      </c>
      <c r="Y86" s="191"/>
    </row>
    <row r="87" spans="1:25" ht="14.25" customHeight="1" x14ac:dyDescent="0.3">
      <c r="A87" s="22"/>
      <c r="B87" s="23"/>
      <c r="C87" s="30">
        <f t="shared" si="21"/>
        <v>62</v>
      </c>
      <c r="D87" s="31">
        <v>990099297</v>
      </c>
      <c r="E87" s="34" t="s">
        <v>266</v>
      </c>
      <c r="F87" s="45" t="s">
        <v>10</v>
      </c>
      <c r="G87" s="39" t="s">
        <v>87</v>
      </c>
      <c r="H87" s="148" t="s">
        <v>42</v>
      </c>
      <c r="I87" s="35">
        <v>71.400000000000006</v>
      </c>
      <c r="J87" s="36">
        <v>836.6</v>
      </c>
      <c r="K87" s="37">
        <v>250</v>
      </c>
      <c r="L87" s="37">
        <f t="shared" si="19"/>
        <v>2213.4</v>
      </c>
      <c r="M87" s="37">
        <f t="shared" si="20"/>
        <v>1086.5999999999999</v>
      </c>
      <c r="N87" s="38">
        <f t="shared" si="24"/>
        <v>17800.2</v>
      </c>
      <c r="O87" s="19"/>
      <c r="P87" s="58">
        <f t="shared" si="25"/>
        <v>1483.3500000000001</v>
      </c>
      <c r="T87" s="38">
        <f t="shared" si="30"/>
        <v>2835.8</v>
      </c>
      <c r="U87" s="101">
        <f t="shared" si="28"/>
        <v>236.31666666666669</v>
      </c>
      <c r="V87" s="72">
        <f t="shared" si="22"/>
        <v>5743</v>
      </c>
      <c r="W87" s="71">
        <f t="shared" si="29"/>
        <v>478.58333333333331</v>
      </c>
      <c r="X87" s="191">
        <f t="shared" si="23"/>
        <v>714.9</v>
      </c>
      <c r="Y87" s="191"/>
    </row>
    <row r="88" spans="1:25" ht="14.25" customHeight="1" x14ac:dyDescent="0.3">
      <c r="A88" s="22"/>
      <c r="B88" s="23"/>
      <c r="C88" s="30">
        <f t="shared" si="21"/>
        <v>63</v>
      </c>
      <c r="D88" s="31">
        <v>990099258</v>
      </c>
      <c r="E88" s="34" t="s">
        <v>267</v>
      </c>
      <c r="F88" s="45" t="s">
        <v>10</v>
      </c>
      <c r="G88" s="39" t="s">
        <v>87</v>
      </c>
      <c r="H88" s="148" t="s">
        <v>45</v>
      </c>
      <c r="I88" s="35">
        <v>71.400000000000006</v>
      </c>
      <c r="J88" s="36">
        <v>836.6</v>
      </c>
      <c r="K88" s="37">
        <v>250</v>
      </c>
      <c r="L88" s="37">
        <f t="shared" si="19"/>
        <v>2213.4</v>
      </c>
      <c r="M88" s="37">
        <f t="shared" si="20"/>
        <v>1086.5999999999999</v>
      </c>
      <c r="N88" s="38">
        <f t="shared" si="24"/>
        <v>17800.2</v>
      </c>
      <c r="O88" s="19"/>
      <c r="P88" s="58">
        <f t="shared" si="25"/>
        <v>1483.3500000000001</v>
      </c>
      <c r="T88" s="38">
        <f t="shared" si="30"/>
        <v>2835.8</v>
      </c>
      <c r="U88" s="101">
        <f t="shared" si="28"/>
        <v>236.31666666666669</v>
      </c>
      <c r="V88" s="72">
        <f t="shared" si="22"/>
        <v>5743</v>
      </c>
      <c r="W88" s="71">
        <f t="shared" si="29"/>
        <v>478.58333333333331</v>
      </c>
      <c r="X88" s="191">
        <f t="shared" si="23"/>
        <v>714.9</v>
      </c>
      <c r="Y88" s="191"/>
    </row>
    <row r="89" spans="1:25" ht="14.25" customHeight="1" x14ac:dyDescent="0.3">
      <c r="A89" s="22"/>
      <c r="B89" s="23"/>
      <c r="C89" s="30">
        <f t="shared" si="21"/>
        <v>64</v>
      </c>
      <c r="D89" s="31">
        <v>9901300744</v>
      </c>
      <c r="E89" s="34" t="s">
        <v>268</v>
      </c>
      <c r="F89" s="45" t="s">
        <v>10</v>
      </c>
      <c r="G89" s="39" t="s">
        <v>87</v>
      </c>
      <c r="H89" s="149" t="s">
        <v>46</v>
      </c>
      <c r="I89" s="35">
        <v>71.400000000000006</v>
      </c>
      <c r="J89" s="36">
        <v>836.6</v>
      </c>
      <c r="K89" s="37">
        <v>250</v>
      </c>
      <c r="L89" s="37">
        <f t="shared" si="19"/>
        <v>2213.4</v>
      </c>
      <c r="M89" s="37">
        <f t="shared" si="20"/>
        <v>1086.5999999999999</v>
      </c>
      <c r="N89" s="38">
        <f t="shared" si="24"/>
        <v>17800.2</v>
      </c>
      <c r="O89" s="19"/>
      <c r="P89" s="58">
        <f t="shared" si="25"/>
        <v>1483.3500000000001</v>
      </c>
      <c r="T89" s="38">
        <f t="shared" si="30"/>
        <v>2835.8</v>
      </c>
      <c r="U89" s="101">
        <f t="shared" si="28"/>
        <v>236.31666666666669</v>
      </c>
      <c r="V89" s="72">
        <f t="shared" si="22"/>
        <v>5743</v>
      </c>
      <c r="W89" s="71">
        <f t="shared" si="29"/>
        <v>478.58333333333331</v>
      </c>
      <c r="X89" s="191">
        <f t="shared" si="23"/>
        <v>714.9</v>
      </c>
      <c r="Y89" s="191"/>
    </row>
    <row r="90" spans="1:25" ht="14.25" customHeight="1" x14ac:dyDescent="0.3">
      <c r="A90" s="22"/>
      <c r="B90" s="23"/>
      <c r="C90" s="30">
        <f t="shared" si="21"/>
        <v>65</v>
      </c>
      <c r="D90" s="31">
        <v>9901451099</v>
      </c>
      <c r="E90" s="34" t="s">
        <v>269</v>
      </c>
      <c r="F90" s="45" t="s">
        <v>10</v>
      </c>
      <c r="G90" s="39" t="s">
        <v>87</v>
      </c>
      <c r="H90" s="73" t="s">
        <v>47</v>
      </c>
      <c r="I90" s="35">
        <v>71.400000000000006</v>
      </c>
      <c r="J90" s="36">
        <v>836.6</v>
      </c>
      <c r="K90" s="37">
        <v>250</v>
      </c>
      <c r="L90" s="37">
        <f t="shared" si="19"/>
        <v>2213.4</v>
      </c>
      <c r="M90" s="37">
        <f t="shared" si="20"/>
        <v>1086.5999999999999</v>
      </c>
      <c r="N90" s="38">
        <f t="shared" si="24"/>
        <v>17800.2</v>
      </c>
      <c r="O90" s="19" t="s">
        <v>141</v>
      </c>
      <c r="P90" s="58">
        <f t="shared" si="25"/>
        <v>1483.3500000000001</v>
      </c>
      <c r="T90" s="38">
        <f t="shared" si="30"/>
        <v>2835.8</v>
      </c>
      <c r="U90" s="101">
        <f t="shared" si="28"/>
        <v>236.31666666666669</v>
      </c>
      <c r="V90" s="72">
        <f t="shared" si="22"/>
        <v>5743</v>
      </c>
      <c r="W90" s="71">
        <f t="shared" si="29"/>
        <v>478.58333333333331</v>
      </c>
      <c r="X90" s="191">
        <f t="shared" si="23"/>
        <v>714.9</v>
      </c>
      <c r="Y90" s="191"/>
    </row>
    <row r="91" spans="1:25" ht="14.25" customHeight="1" x14ac:dyDescent="0.3">
      <c r="A91" s="22"/>
      <c r="B91" s="23"/>
      <c r="C91" s="30">
        <f t="shared" si="21"/>
        <v>66</v>
      </c>
      <c r="D91" s="31">
        <v>9901351203</v>
      </c>
      <c r="E91" s="34" t="s">
        <v>270</v>
      </c>
      <c r="F91" s="45" t="s">
        <v>10</v>
      </c>
      <c r="G91" s="39" t="s">
        <v>87</v>
      </c>
      <c r="H91" s="149" t="s">
        <v>48</v>
      </c>
      <c r="I91" s="35">
        <v>71.400000000000006</v>
      </c>
      <c r="J91" s="36">
        <v>836.6</v>
      </c>
      <c r="K91" s="37">
        <v>250</v>
      </c>
      <c r="L91" s="37">
        <f t="shared" si="19"/>
        <v>2213.4</v>
      </c>
      <c r="M91" s="37">
        <f t="shared" si="20"/>
        <v>1086.5999999999999</v>
      </c>
      <c r="N91" s="38">
        <f t="shared" si="24"/>
        <v>17800.2</v>
      </c>
      <c r="O91" s="19" t="s">
        <v>143</v>
      </c>
      <c r="P91" s="58">
        <f t="shared" si="25"/>
        <v>1483.3500000000001</v>
      </c>
      <c r="T91" s="38">
        <f t="shared" si="26"/>
        <v>2835.8</v>
      </c>
      <c r="U91" s="101">
        <f t="shared" si="28"/>
        <v>236.31666666666669</v>
      </c>
      <c r="V91" s="72">
        <f t="shared" si="22"/>
        <v>5743</v>
      </c>
      <c r="W91" s="71">
        <f t="shared" si="29"/>
        <v>478.58333333333331</v>
      </c>
      <c r="X91" s="191">
        <f t="shared" si="23"/>
        <v>714.9</v>
      </c>
      <c r="Y91" s="191"/>
    </row>
    <row r="92" spans="1:25" ht="14.25" customHeight="1" x14ac:dyDescent="0.3">
      <c r="A92" s="22"/>
      <c r="B92" s="23"/>
      <c r="C92" s="30">
        <f t="shared" si="21"/>
        <v>67</v>
      </c>
      <c r="D92" s="31">
        <v>9901358807</v>
      </c>
      <c r="E92" s="34" t="s">
        <v>271</v>
      </c>
      <c r="F92" s="45" t="s">
        <v>10</v>
      </c>
      <c r="G92" s="39" t="s">
        <v>87</v>
      </c>
      <c r="H92" s="149" t="s">
        <v>49</v>
      </c>
      <c r="I92" s="35">
        <v>71.400000000000006</v>
      </c>
      <c r="J92" s="36">
        <v>836.6</v>
      </c>
      <c r="K92" s="37">
        <v>250</v>
      </c>
      <c r="L92" s="37">
        <f t="shared" si="19"/>
        <v>2213.4</v>
      </c>
      <c r="M92" s="37">
        <f t="shared" si="20"/>
        <v>1086.5999999999999</v>
      </c>
      <c r="N92" s="38">
        <f t="shared" si="24"/>
        <v>17800.2</v>
      </c>
      <c r="O92" s="19" t="s">
        <v>144</v>
      </c>
      <c r="P92" s="58">
        <f t="shared" si="25"/>
        <v>1483.3500000000001</v>
      </c>
      <c r="T92" s="38">
        <f>(I92*28+J92)</f>
        <v>2835.8</v>
      </c>
      <c r="U92" s="101">
        <f t="shared" si="28"/>
        <v>236.31666666666669</v>
      </c>
      <c r="V92" s="72">
        <f t="shared" si="22"/>
        <v>5743</v>
      </c>
      <c r="W92" s="71">
        <f t="shared" si="29"/>
        <v>478.58333333333331</v>
      </c>
      <c r="X92" s="191">
        <f t="shared" si="23"/>
        <v>714.9</v>
      </c>
      <c r="Y92" s="191"/>
    </row>
    <row r="93" spans="1:25" ht="16.5" x14ac:dyDescent="0.3">
      <c r="A93" s="22"/>
      <c r="B93" s="23"/>
      <c r="C93" s="30">
        <f t="shared" si="21"/>
        <v>68</v>
      </c>
      <c r="D93" s="31">
        <v>9901358823</v>
      </c>
      <c r="E93" s="34" t="s">
        <v>272</v>
      </c>
      <c r="F93" s="45" t="s">
        <v>10</v>
      </c>
      <c r="G93" s="39" t="s">
        <v>87</v>
      </c>
      <c r="H93" s="149" t="s">
        <v>50</v>
      </c>
      <c r="I93" s="35">
        <v>71.400000000000006</v>
      </c>
      <c r="J93" s="36">
        <v>836.6</v>
      </c>
      <c r="K93" s="37">
        <v>250</v>
      </c>
      <c r="L93" s="37">
        <f t="shared" si="19"/>
        <v>2213.4</v>
      </c>
      <c r="M93" s="37">
        <f t="shared" si="20"/>
        <v>1086.5999999999999</v>
      </c>
      <c r="N93" s="38">
        <f t="shared" si="24"/>
        <v>17800.2</v>
      </c>
      <c r="O93" s="19" t="s">
        <v>142</v>
      </c>
      <c r="P93" s="58">
        <f t="shared" si="25"/>
        <v>1483.3500000000001</v>
      </c>
      <c r="T93" s="38">
        <f>(I93*28+J93)</f>
        <v>2835.8</v>
      </c>
      <c r="U93" s="101">
        <f t="shared" si="28"/>
        <v>236.31666666666669</v>
      </c>
      <c r="V93" s="72">
        <f t="shared" si="22"/>
        <v>5743</v>
      </c>
      <c r="W93" s="71">
        <f t="shared" si="29"/>
        <v>478.58333333333331</v>
      </c>
      <c r="X93" s="191">
        <f t="shared" si="23"/>
        <v>714.9</v>
      </c>
      <c r="Y93" s="191"/>
    </row>
    <row r="94" spans="1:25" ht="16.5" x14ac:dyDescent="0.3">
      <c r="A94" s="22"/>
      <c r="B94" s="23"/>
      <c r="C94" s="30">
        <f t="shared" si="21"/>
        <v>69</v>
      </c>
      <c r="D94" s="31">
        <v>9901433975</v>
      </c>
      <c r="E94" s="34" t="s">
        <v>273</v>
      </c>
      <c r="F94" s="45" t="s">
        <v>189</v>
      </c>
      <c r="G94" s="39" t="s">
        <v>87</v>
      </c>
      <c r="H94" s="149" t="s">
        <v>190</v>
      </c>
      <c r="I94" s="35">
        <v>71.400000000000006</v>
      </c>
      <c r="J94" s="36">
        <v>836.6</v>
      </c>
      <c r="K94" s="37">
        <v>250</v>
      </c>
      <c r="L94" s="37">
        <f t="shared" si="19"/>
        <v>2213.4</v>
      </c>
      <c r="M94" s="37">
        <f t="shared" si="20"/>
        <v>1086.5999999999999</v>
      </c>
      <c r="N94" s="38">
        <f t="shared" si="24"/>
        <v>17800.2</v>
      </c>
      <c r="O94" s="19" t="s">
        <v>145</v>
      </c>
      <c r="P94" s="58">
        <f t="shared" si="25"/>
        <v>1483.3500000000001</v>
      </c>
      <c r="T94" s="38">
        <f>(I94*28+J94)</f>
        <v>2835.8</v>
      </c>
      <c r="U94" s="101">
        <f t="shared" si="28"/>
        <v>236.31666666666669</v>
      </c>
      <c r="V94" s="72">
        <f t="shared" si="22"/>
        <v>5743</v>
      </c>
      <c r="W94" s="71">
        <f t="shared" si="29"/>
        <v>478.58333333333331</v>
      </c>
      <c r="X94" s="191">
        <f t="shared" si="23"/>
        <v>714.9</v>
      </c>
      <c r="Y94" s="191"/>
    </row>
    <row r="95" spans="1:25" ht="16.5" customHeight="1" x14ac:dyDescent="0.3">
      <c r="A95" s="22"/>
      <c r="B95" s="23"/>
      <c r="C95" s="30">
        <f t="shared" si="21"/>
        <v>70</v>
      </c>
      <c r="D95" s="31">
        <v>9901358808</v>
      </c>
      <c r="E95" s="34" t="s">
        <v>274</v>
      </c>
      <c r="F95" s="45" t="s">
        <v>10</v>
      </c>
      <c r="G95" s="39" t="s">
        <v>87</v>
      </c>
      <c r="H95" s="149" t="s">
        <v>51</v>
      </c>
      <c r="I95" s="35">
        <v>71.400000000000006</v>
      </c>
      <c r="J95" s="36">
        <v>836.6</v>
      </c>
      <c r="K95" s="37">
        <v>250</v>
      </c>
      <c r="L95" s="37">
        <f t="shared" si="19"/>
        <v>2213.4</v>
      </c>
      <c r="M95" s="37">
        <f t="shared" si="20"/>
        <v>1086.5999999999999</v>
      </c>
      <c r="N95" s="38">
        <f t="shared" si="24"/>
        <v>17800.2</v>
      </c>
      <c r="O95" s="19" t="s">
        <v>146</v>
      </c>
      <c r="P95" s="58">
        <f t="shared" si="25"/>
        <v>1483.3500000000001</v>
      </c>
      <c r="T95" s="38">
        <f>(I95*28+J95)</f>
        <v>2835.8</v>
      </c>
      <c r="U95" s="101">
        <f t="shared" si="28"/>
        <v>236.31666666666669</v>
      </c>
      <c r="V95" s="72">
        <f t="shared" si="22"/>
        <v>5743</v>
      </c>
      <c r="W95" s="71">
        <f t="shared" si="29"/>
        <v>478.58333333333331</v>
      </c>
      <c r="X95" s="191">
        <f t="shared" si="23"/>
        <v>714.9</v>
      </c>
      <c r="Y95" s="191"/>
    </row>
    <row r="96" spans="1:25" ht="16.5" x14ac:dyDescent="0.3">
      <c r="A96" s="22"/>
      <c r="B96" s="23"/>
      <c r="C96" s="30">
        <f t="shared" si="21"/>
        <v>71</v>
      </c>
      <c r="D96" s="31">
        <v>9901491727</v>
      </c>
      <c r="E96" s="34" t="s">
        <v>275</v>
      </c>
      <c r="F96" s="45" t="s">
        <v>10</v>
      </c>
      <c r="G96" s="39" t="s">
        <v>103</v>
      </c>
      <c r="H96" s="149" t="s">
        <v>184</v>
      </c>
      <c r="I96" s="35">
        <v>71.400000000000006</v>
      </c>
      <c r="J96" s="36">
        <v>836.6</v>
      </c>
      <c r="K96" s="37">
        <v>250</v>
      </c>
      <c r="L96" s="75">
        <f t="shared" si="19"/>
        <v>2213.4</v>
      </c>
      <c r="M96" s="75">
        <f t="shared" si="20"/>
        <v>1086.5999999999999</v>
      </c>
      <c r="N96" s="76">
        <f t="shared" si="24"/>
        <v>17800.2</v>
      </c>
      <c r="O96" s="66" t="s">
        <v>147</v>
      </c>
      <c r="P96" s="77">
        <f t="shared" si="25"/>
        <v>1483.3500000000001</v>
      </c>
      <c r="T96" s="38">
        <f>(I96*28+J96)</f>
        <v>2835.8</v>
      </c>
      <c r="U96" s="102">
        <f t="shared" si="28"/>
        <v>236.31666666666669</v>
      </c>
      <c r="V96" s="72">
        <f t="shared" si="22"/>
        <v>5743</v>
      </c>
      <c r="W96" s="71">
        <f t="shared" si="29"/>
        <v>478.58333333333331</v>
      </c>
      <c r="X96" s="191">
        <f t="shared" si="23"/>
        <v>714.9</v>
      </c>
      <c r="Y96" s="191"/>
    </row>
    <row r="97" spans="1:26" ht="16.5" x14ac:dyDescent="0.3">
      <c r="A97" s="22"/>
      <c r="B97" s="23"/>
      <c r="C97" s="41"/>
      <c r="D97" s="41"/>
      <c r="E97" s="41"/>
      <c r="F97" s="41"/>
      <c r="G97" s="41"/>
      <c r="H97" s="41"/>
      <c r="I97" s="41"/>
      <c r="J97" s="42"/>
      <c r="K97" s="43"/>
      <c r="L97" s="83">
        <f>SUM(L45:L96)</f>
        <v>115096.7999999999</v>
      </c>
      <c r="M97" s="83">
        <f>SUM(M45:M96)</f>
        <v>56503.199999999953</v>
      </c>
      <c r="N97" s="91" t="s">
        <v>317</v>
      </c>
      <c r="O97" s="92"/>
      <c r="P97" s="93">
        <f>SUM(P45:P96)</f>
        <v>77134.2</v>
      </c>
      <c r="Q97" s="4">
        <f>SUM(Q45:Q96)</f>
        <v>0</v>
      </c>
      <c r="R97" s="4">
        <f>SUM(R45:R96)</f>
        <v>0</v>
      </c>
      <c r="S97" s="4">
        <f>SUM(S45:S96)</f>
        <v>0</v>
      </c>
      <c r="T97" s="4">
        <f>SUM(T45:T96)</f>
        <v>147461.60000000003</v>
      </c>
      <c r="U97" s="81">
        <f>SUM(U45:U96)+0.17</f>
        <v>12288.63666666668</v>
      </c>
      <c r="V97" s="72">
        <f t="shared" si="22"/>
        <v>5743</v>
      </c>
      <c r="W97" s="71">
        <f t="shared" si="29"/>
        <v>478.58333333333331</v>
      </c>
      <c r="X97" s="191">
        <f t="shared" si="23"/>
        <v>714.9</v>
      </c>
      <c r="Y97" s="191"/>
      <c r="Z97" s="156"/>
    </row>
    <row r="98" spans="1:26" ht="16.5" x14ac:dyDescent="0.3">
      <c r="A98" s="22"/>
      <c r="B98" s="23"/>
      <c r="C98" s="41"/>
      <c r="D98" s="41"/>
      <c r="E98" s="41"/>
      <c r="F98" s="41"/>
      <c r="G98" s="41"/>
      <c r="H98" s="41"/>
      <c r="I98" s="41"/>
      <c r="J98" s="42"/>
      <c r="K98" s="43"/>
      <c r="L98" s="43"/>
      <c r="M98" s="43"/>
      <c r="N98" s="89"/>
      <c r="O98" s="68"/>
      <c r="P98" s="90"/>
      <c r="Q98" s="13"/>
      <c r="R98" s="13"/>
      <c r="S98" s="13"/>
      <c r="T98" s="55" t="s">
        <v>317</v>
      </c>
      <c r="U98" s="138"/>
      <c r="V98" s="72"/>
      <c r="W98" s="71"/>
      <c r="X98" s="98"/>
      <c r="Y98" s="98"/>
    </row>
    <row r="99" spans="1:26" ht="16.5" x14ac:dyDescent="0.3">
      <c r="A99" s="22"/>
      <c r="B99" s="23"/>
      <c r="C99" s="41"/>
      <c r="D99" s="41"/>
      <c r="E99" s="41"/>
      <c r="F99" s="41"/>
      <c r="G99" s="41"/>
      <c r="H99" s="41"/>
      <c r="I99" s="41"/>
      <c r="J99" s="42"/>
      <c r="K99" s="43"/>
      <c r="L99" s="43"/>
      <c r="M99" s="43"/>
      <c r="N99" s="48"/>
      <c r="O99" s="68"/>
      <c r="P99" s="13"/>
      <c r="Q99" s="13"/>
      <c r="R99" s="13"/>
      <c r="S99" s="13"/>
      <c r="T99" s="48"/>
      <c r="U99" s="138"/>
      <c r="V99" s="72"/>
      <c r="W99" s="71"/>
      <c r="X99" s="98"/>
      <c r="Y99" s="98"/>
    </row>
    <row r="100" spans="1:26" ht="16.5" x14ac:dyDescent="0.3">
      <c r="A100" s="22"/>
      <c r="B100" s="23"/>
      <c r="C100" s="41" t="s">
        <v>313</v>
      </c>
      <c r="D100" s="41"/>
      <c r="E100" s="41"/>
      <c r="F100" s="41"/>
      <c r="G100" s="41"/>
      <c r="H100" s="41"/>
      <c r="I100" s="41"/>
      <c r="J100" s="41"/>
      <c r="K100" s="49"/>
      <c r="L100" s="49"/>
      <c r="M100" s="49"/>
      <c r="N100" s="44"/>
      <c r="O100" s="68"/>
      <c r="T100" s="44"/>
      <c r="U100" s="138"/>
      <c r="V100" s="72"/>
      <c r="W100" s="71"/>
      <c r="X100" s="98"/>
      <c r="Y100" s="98"/>
    </row>
    <row r="101" spans="1:26" ht="16.5" x14ac:dyDescent="0.3">
      <c r="A101" s="22"/>
      <c r="B101" s="23"/>
      <c r="C101" s="197" t="s">
        <v>115</v>
      </c>
      <c r="D101" s="197"/>
      <c r="E101" s="197"/>
      <c r="F101" s="197"/>
      <c r="G101" s="197"/>
      <c r="H101" s="197"/>
      <c r="I101" s="197"/>
      <c r="J101" s="197"/>
      <c r="K101" s="197"/>
      <c r="L101" s="197"/>
      <c r="M101" s="197"/>
      <c r="N101" s="197"/>
      <c r="O101" s="68"/>
      <c r="U101" s="138"/>
      <c r="V101" s="72">
        <f>(I95*29+J95)+(I95*28+J95)</f>
        <v>5743</v>
      </c>
      <c r="W101" s="71">
        <f t="shared" si="29"/>
        <v>478.58333333333331</v>
      </c>
      <c r="X101" s="191">
        <f>+U95+W101</f>
        <v>714.9</v>
      </c>
      <c r="Y101" s="191"/>
    </row>
    <row r="102" spans="1:26" ht="16.5" customHeight="1" x14ac:dyDescent="0.3">
      <c r="A102" s="22"/>
      <c r="B102" s="23"/>
      <c r="C102" s="174" t="s">
        <v>80</v>
      </c>
      <c r="D102" s="174" t="s">
        <v>205</v>
      </c>
      <c r="E102" s="174" t="s">
        <v>206</v>
      </c>
      <c r="F102" s="174" t="s">
        <v>79</v>
      </c>
      <c r="G102" s="174" t="s">
        <v>113</v>
      </c>
      <c r="H102" s="174" t="s">
        <v>78</v>
      </c>
      <c r="I102" s="177" t="s">
        <v>82</v>
      </c>
      <c r="J102" s="180" t="s">
        <v>92</v>
      </c>
      <c r="K102" s="180" t="s">
        <v>90</v>
      </c>
      <c r="L102" s="61"/>
      <c r="M102" s="61"/>
      <c r="N102" s="157" t="s">
        <v>110</v>
      </c>
      <c r="O102" s="67" t="s">
        <v>151</v>
      </c>
      <c r="P102" s="160" t="s">
        <v>315</v>
      </c>
      <c r="Q102" s="163">
        <v>21</v>
      </c>
      <c r="R102" s="166"/>
      <c r="S102" s="167"/>
      <c r="T102" s="160" t="s">
        <v>333</v>
      </c>
      <c r="U102" s="172" t="s">
        <v>329</v>
      </c>
      <c r="V102" s="72">
        <f>(I96*29+J96)+(I96*28+J96)</f>
        <v>5743</v>
      </c>
      <c r="W102" s="71">
        <f t="shared" si="29"/>
        <v>478.58333333333331</v>
      </c>
      <c r="X102" s="191">
        <f>+U96+W102</f>
        <v>714.9</v>
      </c>
      <c r="Y102" s="191"/>
    </row>
    <row r="103" spans="1:26" s="13" customFormat="1" ht="15" customHeight="1" x14ac:dyDescent="0.3">
      <c r="A103" s="22"/>
      <c r="B103" s="22"/>
      <c r="C103" s="175"/>
      <c r="D103" s="175"/>
      <c r="E103" s="175"/>
      <c r="F103" s="175"/>
      <c r="G103" s="175"/>
      <c r="H103" s="175"/>
      <c r="I103" s="178"/>
      <c r="J103" s="181"/>
      <c r="K103" s="181"/>
      <c r="L103" s="64"/>
      <c r="M103" s="64"/>
      <c r="N103" s="158"/>
      <c r="O103" s="19"/>
      <c r="P103" s="161"/>
      <c r="Q103" s="164"/>
      <c r="R103" s="168"/>
      <c r="S103" s="169"/>
      <c r="T103" s="161"/>
      <c r="U103" s="173"/>
      <c r="V103" s="63"/>
      <c r="W103" s="70"/>
      <c r="X103" s="200"/>
      <c r="Y103" s="202"/>
    </row>
    <row r="104" spans="1:26" s="13" customFormat="1" ht="30" customHeight="1" x14ac:dyDescent="0.3">
      <c r="A104" s="22"/>
      <c r="B104" s="22"/>
      <c r="C104" s="176"/>
      <c r="D104" s="176"/>
      <c r="E104" s="176"/>
      <c r="F104" s="176"/>
      <c r="G104" s="176"/>
      <c r="H104" s="176"/>
      <c r="I104" s="179"/>
      <c r="J104" s="28" t="s">
        <v>191</v>
      </c>
      <c r="K104" s="28" t="s">
        <v>81</v>
      </c>
      <c r="L104" s="65"/>
      <c r="M104" s="65"/>
      <c r="N104" s="159"/>
      <c r="O104" s="19" t="s">
        <v>152</v>
      </c>
      <c r="P104" s="162"/>
      <c r="Q104" s="165"/>
      <c r="R104" s="170"/>
      <c r="S104" s="171"/>
      <c r="T104" s="162"/>
      <c r="U104" s="137" t="s">
        <v>330</v>
      </c>
      <c r="V104" s="63"/>
      <c r="W104" s="70"/>
      <c r="X104" s="200"/>
      <c r="Y104" s="202"/>
    </row>
    <row r="105" spans="1:26" s="13" customFormat="1" ht="15" customHeight="1" x14ac:dyDescent="0.3">
      <c r="A105" s="22"/>
      <c r="B105" s="22"/>
      <c r="C105" s="30">
        <f>C96+1</f>
        <v>72</v>
      </c>
      <c r="D105" s="31">
        <v>9901351286</v>
      </c>
      <c r="E105" s="32" t="s">
        <v>276</v>
      </c>
      <c r="F105" s="39" t="s">
        <v>52</v>
      </c>
      <c r="G105" s="39" t="s">
        <v>87</v>
      </c>
      <c r="H105" s="153" t="s">
        <v>200</v>
      </c>
      <c r="I105" s="50">
        <v>72.540000000000006</v>
      </c>
      <c r="J105" s="36">
        <v>801.26</v>
      </c>
      <c r="K105" s="37">
        <v>250</v>
      </c>
      <c r="L105" s="37">
        <f>+I105*31</f>
        <v>2248.7400000000002</v>
      </c>
      <c r="M105" s="37">
        <f>+J105+K105</f>
        <v>1051.26</v>
      </c>
      <c r="N105" s="38">
        <f t="shared" ref="N105:N138" si="31">(I105*29+J105) +(I105*28+J105)+(I105*31+J105)+(I105*30+J105)+(I105*31+J105)+(I105*30+J105)</f>
        <v>17792.219999999998</v>
      </c>
      <c r="O105" s="19" t="s">
        <v>153</v>
      </c>
      <c r="P105" s="58">
        <f>N105/12</f>
        <v>1482.6849999999997</v>
      </c>
      <c r="Q105" s="54"/>
      <c r="R105" s="2"/>
      <c r="S105" s="2"/>
      <c r="T105" s="38">
        <f>(I105*28+J105)</f>
        <v>2832.38</v>
      </c>
      <c r="U105" s="101">
        <f t="shared" si="28"/>
        <v>236.03166666666667</v>
      </c>
      <c r="V105" s="63"/>
      <c r="W105" s="70"/>
      <c r="X105" s="200"/>
      <c r="Y105" s="202"/>
    </row>
    <row r="106" spans="1:26" ht="16.5" x14ac:dyDescent="0.3">
      <c r="A106" s="22"/>
      <c r="B106" s="23"/>
      <c r="C106" s="30">
        <f>C105+1</f>
        <v>73</v>
      </c>
      <c r="D106" s="31">
        <v>9901534439</v>
      </c>
      <c r="E106" s="32" t="s">
        <v>277</v>
      </c>
      <c r="F106" s="45" t="s">
        <v>52</v>
      </c>
      <c r="G106" s="39" t="s">
        <v>103</v>
      </c>
      <c r="H106" s="154" t="s">
        <v>195</v>
      </c>
      <c r="I106" s="35">
        <v>72.540000000000006</v>
      </c>
      <c r="J106" s="36">
        <v>801.26</v>
      </c>
      <c r="K106" s="37">
        <v>250</v>
      </c>
      <c r="L106" s="37">
        <f t="shared" ref="L106:L138" si="32">+I106*31</f>
        <v>2248.7400000000002</v>
      </c>
      <c r="M106" s="37">
        <f t="shared" ref="M106:M138" si="33">+J106+K106</f>
        <v>1051.26</v>
      </c>
      <c r="N106" s="38">
        <f t="shared" si="31"/>
        <v>17792.219999999998</v>
      </c>
      <c r="O106" s="19" t="s">
        <v>154</v>
      </c>
      <c r="P106" s="58">
        <f t="shared" ref="P106:P138" si="34">N106/12</f>
        <v>1482.6849999999997</v>
      </c>
      <c r="Q106" s="54"/>
      <c r="T106" s="38">
        <f>(I106*28+J106)</f>
        <v>2832.38</v>
      </c>
      <c r="U106" s="101">
        <f t="shared" si="28"/>
        <v>236.03166666666667</v>
      </c>
      <c r="V106" s="63"/>
      <c r="W106" s="70"/>
      <c r="X106" s="200"/>
      <c r="Y106" s="202"/>
    </row>
    <row r="107" spans="1:26" ht="20.25" customHeight="1" x14ac:dyDescent="0.3">
      <c r="A107" s="22"/>
      <c r="B107" s="23"/>
      <c r="C107" s="30">
        <f t="shared" ref="C107:C138" si="35">C106+1</f>
        <v>74</v>
      </c>
      <c r="D107" s="31">
        <v>9901433970</v>
      </c>
      <c r="E107" s="32" t="s">
        <v>278</v>
      </c>
      <c r="F107" s="39" t="s">
        <v>52</v>
      </c>
      <c r="G107" s="39" t="s">
        <v>194</v>
      </c>
      <c r="H107" s="148" t="s">
        <v>75</v>
      </c>
      <c r="I107" s="50">
        <v>72.540000000000006</v>
      </c>
      <c r="J107" s="36">
        <v>801.26</v>
      </c>
      <c r="K107" s="37">
        <v>250</v>
      </c>
      <c r="L107" s="37">
        <f t="shared" si="32"/>
        <v>2248.7400000000002</v>
      </c>
      <c r="M107" s="37">
        <f t="shared" si="33"/>
        <v>1051.26</v>
      </c>
      <c r="N107" s="38">
        <f t="shared" si="31"/>
        <v>17792.219999999998</v>
      </c>
      <c r="O107" s="19" t="s">
        <v>155</v>
      </c>
      <c r="P107" s="58">
        <f t="shared" si="34"/>
        <v>1482.6849999999997</v>
      </c>
      <c r="T107" s="38">
        <f t="shared" ref="T107:T136" si="36">(I107*28+J107)</f>
        <v>2832.38</v>
      </c>
      <c r="U107" s="101">
        <f t="shared" si="28"/>
        <v>236.03166666666667</v>
      </c>
      <c r="V107" s="63"/>
      <c r="W107" s="70"/>
      <c r="X107" s="200"/>
      <c r="Y107" s="202"/>
    </row>
    <row r="108" spans="1:26" ht="15.75" customHeight="1" x14ac:dyDescent="0.3">
      <c r="A108" s="22"/>
      <c r="B108" s="23"/>
      <c r="C108" s="30">
        <f t="shared" si="35"/>
        <v>75</v>
      </c>
      <c r="D108" s="31">
        <v>9901377122</v>
      </c>
      <c r="E108" s="32" t="s">
        <v>279</v>
      </c>
      <c r="F108" s="39" t="s">
        <v>52</v>
      </c>
      <c r="G108" s="39" t="s">
        <v>194</v>
      </c>
      <c r="H108" s="73" t="s">
        <v>29</v>
      </c>
      <c r="I108" s="50">
        <v>72.540000000000006</v>
      </c>
      <c r="J108" s="36">
        <v>801.26</v>
      </c>
      <c r="K108" s="37">
        <v>250</v>
      </c>
      <c r="L108" s="37">
        <f t="shared" si="32"/>
        <v>2248.7400000000002</v>
      </c>
      <c r="M108" s="37">
        <f t="shared" si="33"/>
        <v>1051.26</v>
      </c>
      <c r="N108" s="38">
        <f t="shared" si="31"/>
        <v>17792.219999999998</v>
      </c>
      <c r="O108" s="19" t="s">
        <v>156</v>
      </c>
      <c r="P108" s="58">
        <f t="shared" si="34"/>
        <v>1482.6849999999997</v>
      </c>
      <c r="T108" s="38">
        <f t="shared" ref="T108:T117" si="37">(I108*28+J108)</f>
        <v>2832.38</v>
      </c>
      <c r="U108" s="101">
        <f t="shared" si="28"/>
        <v>236.03166666666667</v>
      </c>
      <c r="V108" s="182" t="s">
        <v>321</v>
      </c>
      <c r="W108" s="182" t="s">
        <v>319</v>
      </c>
      <c r="X108" s="185" t="s">
        <v>320</v>
      </c>
      <c r="Y108" s="186"/>
    </row>
    <row r="109" spans="1:26" ht="16.5" x14ac:dyDescent="0.3">
      <c r="A109" s="22"/>
      <c r="B109" s="23"/>
      <c r="C109" s="30">
        <f t="shared" si="35"/>
        <v>76</v>
      </c>
      <c r="D109" s="31">
        <v>9901389098</v>
      </c>
      <c r="E109" s="32" t="s">
        <v>280</v>
      </c>
      <c r="F109" s="39" t="s">
        <v>52</v>
      </c>
      <c r="G109" s="39" t="s">
        <v>194</v>
      </c>
      <c r="H109" s="73" t="s">
        <v>30</v>
      </c>
      <c r="I109" s="50">
        <v>72.540000000000006</v>
      </c>
      <c r="J109" s="36">
        <v>801.26</v>
      </c>
      <c r="K109" s="37">
        <v>250</v>
      </c>
      <c r="L109" s="37">
        <f t="shared" si="32"/>
        <v>2248.7400000000002</v>
      </c>
      <c r="M109" s="37">
        <f t="shared" si="33"/>
        <v>1051.26</v>
      </c>
      <c r="N109" s="38">
        <f t="shared" si="31"/>
        <v>17792.219999999998</v>
      </c>
      <c r="O109" s="19" t="s">
        <v>157</v>
      </c>
      <c r="P109" s="58">
        <f t="shared" si="34"/>
        <v>1482.6849999999997</v>
      </c>
      <c r="T109" s="38">
        <f t="shared" si="37"/>
        <v>2832.38</v>
      </c>
      <c r="U109" s="101">
        <f t="shared" si="28"/>
        <v>236.03166666666667</v>
      </c>
      <c r="V109" s="183"/>
      <c r="W109" s="183"/>
      <c r="X109" s="187"/>
      <c r="Y109" s="188"/>
    </row>
    <row r="110" spans="1:26" ht="16.5" x14ac:dyDescent="0.3">
      <c r="A110" s="22"/>
      <c r="B110" s="23"/>
      <c r="C110" s="30">
        <f t="shared" si="35"/>
        <v>77</v>
      </c>
      <c r="D110" s="31">
        <v>990099346</v>
      </c>
      <c r="E110" s="32" t="s">
        <v>281</v>
      </c>
      <c r="F110" s="39" t="s">
        <v>52</v>
      </c>
      <c r="G110" s="39" t="s">
        <v>88</v>
      </c>
      <c r="H110" s="148" t="s">
        <v>53</v>
      </c>
      <c r="I110" s="50">
        <v>72.540000000000006</v>
      </c>
      <c r="J110" s="36">
        <v>801.26</v>
      </c>
      <c r="K110" s="37">
        <v>250</v>
      </c>
      <c r="L110" s="37">
        <f t="shared" si="32"/>
        <v>2248.7400000000002</v>
      </c>
      <c r="M110" s="37">
        <f t="shared" si="33"/>
        <v>1051.26</v>
      </c>
      <c r="N110" s="38">
        <f t="shared" si="31"/>
        <v>17792.219999999998</v>
      </c>
      <c r="O110" s="19" t="s">
        <v>158</v>
      </c>
      <c r="P110" s="58">
        <f t="shared" si="34"/>
        <v>1482.6849999999997</v>
      </c>
      <c r="T110" s="38">
        <f t="shared" si="37"/>
        <v>2832.38</v>
      </c>
      <c r="U110" s="101">
        <f t="shared" si="28"/>
        <v>236.03166666666667</v>
      </c>
      <c r="V110" s="184"/>
      <c r="W110" s="184"/>
      <c r="X110" s="189"/>
      <c r="Y110" s="190"/>
    </row>
    <row r="111" spans="1:26" ht="16.5" x14ac:dyDescent="0.3">
      <c r="A111" s="22"/>
      <c r="B111" s="23"/>
      <c r="C111" s="30">
        <f t="shared" si="35"/>
        <v>78</v>
      </c>
      <c r="D111" s="31">
        <v>9901433915</v>
      </c>
      <c r="E111" s="32" t="s">
        <v>282</v>
      </c>
      <c r="F111" s="39" t="s">
        <v>52</v>
      </c>
      <c r="G111" s="39" t="s">
        <v>88</v>
      </c>
      <c r="H111" s="148" t="s">
        <v>54</v>
      </c>
      <c r="I111" s="50">
        <v>72.540000000000006</v>
      </c>
      <c r="J111" s="36">
        <v>801.26</v>
      </c>
      <c r="K111" s="37">
        <v>250</v>
      </c>
      <c r="L111" s="37">
        <f t="shared" si="32"/>
        <v>2248.7400000000002</v>
      </c>
      <c r="M111" s="37">
        <f t="shared" si="33"/>
        <v>1051.26</v>
      </c>
      <c r="N111" s="38">
        <f t="shared" si="31"/>
        <v>17792.219999999998</v>
      </c>
      <c r="O111" s="19" t="s">
        <v>159</v>
      </c>
      <c r="P111" s="58">
        <f t="shared" si="34"/>
        <v>1482.6849999999997</v>
      </c>
      <c r="T111" s="38">
        <f t="shared" si="37"/>
        <v>2832.38</v>
      </c>
      <c r="U111" s="101">
        <f t="shared" si="28"/>
        <v>236.03166666666667</v>
      </c>
      <c r="V111" s="72">
        <f t="shared" ref="V111:V138" si="38">(I105*29+J105)+(I105*28+J105)</f>
        <v>5737.3</v>
      </c>
      <c r="W111" s="71">
        <f t="shared" si="29"/>
        <v>478.10833333333335</v>
      </c>
      <c r="X111" s="203">
        <f t="shared" ref="X111:X138" si="39">+U105+W111</f>
        <v>714.14</v>
      </c>
      <c r="Y111" s="204"/>
    </row>
    <row r="112" spans="1:26" ht="16.5" x14ac:dyDescent="0.3">
      <c r="A112" s="22"/>
      <c r="B112" s="23"/>
      <c r="C112" s="30">
        <f t="shared" si="35"/>
        <v>79</v>
      </c>
      <c r="D112" s="31">
        <v>990099268</v>
      </c>
      <c r="E112" s="32" t="s">
        <v>283</v>
      </c>
      <c r="F112" s="39" t="s">
        <v>52</v>
      </c>
      <c r="G112" s="39" t="s">
        <v>88</v>
      </c>
      <c r="H112" s="148" t="s">
        <v>55</v>
      </c>
      <c r="I112" s="50">
        <v>72.540000000000006</v>
      </c>
      <c r="J112" s="36">
        <v>801.26</v>
      </c>
      <c r="K112" s="37">
        <v>250</v>
      </c>
      <c r="L112" s="37">
        <f t="shared" si="32"/>
        <v>2248.7400000000002</v>
      </c>
      <c r="M112" s="37">
        <f t="shared" si="33"/>
        <v>1051.26</v>
      </c>
      <c r="N112" s="38">
        <f t="shared" si="31"/>
        <v>17792.219999999998</v>
      </c>
      <c r="O112" s="19" t="s">
        <v>160</v>
      </c>
      <c r="P112" s="58">
        <f t="shared" si="34"/>
        <v>1482.6849999999997</v>
      </c>
      <c r="T112" s="38">
        <f t="shared" si="37"/>
        <v>2832.38</v>
      </c>
      <c r="U112" s="101">
        <f t="shared" si="28"/>
        <v>236.03166666666667</v>
      </c>
      <c r="V112" s="72">
        <f t="shared" si="38"/>
        <v>5737.3</v>
      </c>
      <c r="W112" s="71">
        <f t="shared" si="29"/>
        <v>478.10833333333335</v>
      </c>
      <c r="X112" s="203">
        <f t="shared" si="39"/>
        <v>714.14</v>
      </c>
      <c r="Y112" s="204"/>
    </row>
    <row r="113" spans="1:25" ht="16.5" x14ac:dyDescent="0.3">
      <c r="A113" s="22"/>
      <c r="B113" s="23"/>
      <c r="C113" s="30">
        <f t="shared" si="35"/>
        <v>80</v>
      </c>
      <c r="D113" s="31">
        <v>9901433919</v>
      </c>
      <c r="E113" s="32" t="s">
        <v>284</v>
      </c>
      <c r="F113" s="39" t="s">
        <v>52</v>
      </c>
      <c r="G113" s="39" t="s">
        <v>88</v>
      </c>
      <c r="H113" s="148" t="s">
        <v>56</v>
      </c>
      <c r="I113" s="50">
        <v>72.540000000000006</v>
      </c>
      <c r="J113" s="36">
        <v>801.26</v>
      </c>
      <c r="K113" s="37">
        <v>250</v>
      </c>
      <c r="L113" s="37">
        <f t="shared" si="32"/>
        <v>2248.7400000000002</v>
      </c>
      <c r="M113" s="37">
        <f t="shared" si="33"/>
        <v>1051.26</v>
      </c>
      <c r="N113" s="38">
        <f t="shared" si="31"/>
        <v>17792.219999999998</v>
      </c>
      <c r="O113" s="19" t="s">
        <v>161</v>
      </c>
      <c r="P113" s="58">
        <f t="shared" si="34"/>
        <v>1482.6849999999997</v>
      </c>
      <c r="T113" s="38">
        <f t="shared" si="37"/>
        <v>2832.38</v>
      </c>
      <c r="U113" s="101">
        <f t="shared" si="28"/>
        <v>236.03166666666667</v>
      </c>
      <c r="V113" s="72">
        <f t="shared" si="38"/>
        <v>5737.3</v>
      </c>
      <c r="W113" s="71">
        <f t="shared" si="29"/>
        <v>478.10833333333335</v>
      </c>
      <c r="X113" s="203">
        <f t="shared" si="39"/>
        <v>714.14</v>
      </c>
      <c r="Y113" s="204"/>
    </row>
    <row r="114" spans="1:25" ht="16.5" x14ac:dyDescent="0.3">
      <c r="A114" s="22"/>
      <c r="B114" s="23"/>
      <c r="C114" s="30">
        <f t="shared" si="35"/>
        <v>81</v>
      </c>
      <c r="D114" s="31">
        <v>9901433922</v>
      </c>
      <c r="E114" s="32" t="s">
        <v>285</v>
      </c>
      <c r="F114" s="39" t="s">
        <v>52</v>
      </c>
      <c r="G114" s="39" t="s">
        <v>88</v>
      </c>
      <c r="H114" s="148" t="s">
        <v>57</v>
      </c>
      <c r="I114" s="50">
        <v>72.540000000000006</v>
      </c>
      <c r="J114" s="36">
        <v>801.26</v>
      </c>
      <c r="K114" s="37">
        <v>250</v>
      </c>
      <c r="L114" s="37">
        <f t="shared" si="32"/>
        <v>2248.7400000000002</v>
      </c>
      <c r="M114" s="37">
        <f t="shared" si="33"/>
        <v>1051.26</v>
      </c>
      <c r="N114" s="38">
        <f t="shared" si="31"/>
        <v>17792.219999999998</v>
      </c>
      <c r="O114" s="19" t="s">
        <v>162</v>
      </c>
      <c r="P114" s="58">
        <f t="shared" si="34"/>
        <v>1482.6849999999997</v>
      </c>
      <c r="T114" s="38">
        <f t="shared" si="37"/>
        <v>2832.38</v>
      </c>
      <c r="U114" s="101">
        <f t="shared" si="28"/>
        <v>236.03166666666667</v>
      </c>
      <c r="V114" s="72">
        <f t="shared" si="38"/>
        <v>5737.3</v>
      </c>
      <c r="W114" s="71">
        <f t="shared" si="29"/>
        <v>478.10833333333335</v>
      </c>
      <c r="X114" s="203">
        <f t="shared" si="39"/>
        <v>714.14</v>
      </c>
      <c r="Y114" s="204"/>
    </row>
    <row r="115" spans="1:25" ht="16.5" x14ac:dyDescent="0.3">
      <c r="A115" s="22"/>
      <c r="B115" s="23"/>
      <c r="C115" s="30">
        <f t="shared" si="35"/>
        <v>82</v>
      </c>
      <c r="D115" s="31">
        <v>9901433923</v>
      </c>
      <c r="E115" s="32" t="s">
        <v>286</v>
      </c>
      <c r="F115" s="39" t="s">
        <v>52</v>
      </c>
      <c r="G115" s="39" t="s">
        <v>88</v>
      </c>
      <c r="H115" s="148" t="s">
        <v>58</v>
      </c>
      <c r="I115" s="50">
        <v>72.540000000000006</v>
      </c>
      <c r="J115" s="36">
        <v>801.26</v>
      </c>
      <c r="K115" s="37">
        <v>250</v>
      </c>
      <c r="L115" s="37">
        <f t="shared" si="32"/>
        <v>2248.7400000000002</v>
      </c>
      <c r="M115" s="37">
        <f t="shared" si="33"/>
        <v>1051.26</v>
      </c>
      <c r="N115" s="38">
        <f t="shared" si="31"/>
        <v>17792.219999999998</v>
      </c>
      <c r="O115" s="19" t="s">
        <v>163</v>
      </c>
      <c r="P115" s="58">
        <f t="shared" si="34"/>
        <v>1482.6849999999997</v>
      </c>
      <c r="T115" s="38">
        <f t="shared" si="37"/>
        <v>2832.38</v>
      </c>
      <c r="U115" s="101">
        <f t="shared" si="28"/>
        <v>236.03166666666667</v>
      </c>
      <c r="V115" s="72">
        <f t="shared" si="38"/>
        <v>5737.3</v>
      </c>
      <c r="W115" s="71">
        <f t="shared" si="29"/>
        <v>478.10833333333335</v>
      </c>
      <c r="X115" s="203">
        <f t="shared" si="39"/>
        <v>714.14</v>
      </c>
      <c r="Y115" s="204"/>
    </row>
    <row r="116" spans="1:25" ht="16.5" x14ac:dyDescent="0.3">
      <c r="A116" s="22"/>
      <c r="B116" s="23"/>
      <c r="C116" s="30">
        <f t="shared" si="35"/>
        <v>83</v>
      </c>
      <c r="D116" s="31">
        <v>9901433924</v>
      </c>
      <c r="E116" s="32" t="s">
        <v>287</v>
      </c>
      <c r="F116" s="39" t="s">
        <v>52</v>
      </c>
      <c r="G116" s="39" t="s">
        <v>88</v>
      </c>
      <c r="H116" s="148" t="s">
        <v>59</v>
      </c>
      <c r="I116" s="50">
        <v>72.540000000000006</v>
      </c>
      <c r="J116" s="36">
        <v>801.26</v>
      </c>
      <c r="K116" s="37">
        <v>250</v>
      </c>
      <c r="L116" s="37">
        <f t="shared" si="32"/>
        <v>2248.7400000000002</v>
      </c>
      <c r="M116" s="37">
        <f t="shared" si="33"/>
        <v>1051.26</v>
      </c>
      <c r="N116" s="38">
        <f t="shared" si="31"/>
        <v>17792.219999999998</v>
      </c>
      <c r="O116" s="19" t="s">
        <v>164</v>
      </c>
      <c r="P116" s="58">
        <f t="shared" si="34"/>
        <v>1482.6849999999997</v>
      </c>
      <c r="T116" s="38">
        <f t="shared" si="37"/>
        <v>2832.38</v>
      </c>
      <c r="U116" s="101">
        <f t="shared" si="28"/>
        <v>236.03166666666667</v>
      </c>
      <c r="V116" s="72">
        <f t="shared" si="38"/>
        <v>5737.3</v>
      </c>
      <c r="W116" s="71">
        <f t="shared" si="29"/>
        <v>478.10833333333335</v>
      </c>
      <c r="X116" s="203">
        <f t="shared" si="39"/>
        <v>714.14</v>
      </c>
      <c r="Y116" s="204"/>
    </row>
    <row r="117" spans="1:25" ht="16.5" x14ac:dyDescent="0.3">
      <c r="A117" s="22"/>
      <c r="B117" s="23"/>
      <c r="C117" s="30">
        <f t="shared" si="35"/>
        <v>84</v>
      </c>
      <c r="D117" s="31">
        <v>9901433925</v>
      </c>
      <c r="E117" s="32" t="s">
        <v>288</v>
      </c>
      <c r="F117" s="39" t="s">
        <v>52</v>
      </c>
      <c r="G117" s="39" t="s">
        <v>88</v>
      </c>
      <c r="H117" s="148" t="s">
        <v>60</v>
      </c>
      <c r="I117" s="50">
        <v>72.540000000000006</v>
      </c>
      <c r="J117" s="36">
        <v>801.26</v>
      </c>
      <c r="K117" s="37">
        <v>250</v>
      </c>
      <c r="L117" s="37">
        <f t="shared" si="32"/>
        <v>2248.7400000000002</v>
      </c>
      <c r="M117" s="37">
        <f t="shared" si="33"/>
        <v>1051.26</v>
      </c>
      <c r="N117" s="38">
        <f t="shared" si="31"/>
        <v>17792.219999999998</v>
      </c>
      <c r="O117" s="19" t="s">
        <v>165</v>
      </c>
      <c r="P117" s="58">
        <f t="shared" si="34"/>
        <v>1482.6849999999997</v>
      </c>
      <c r="T117" s="38">
        <f t="shared" si="37"/>
        <v>2832.38</v>
      </c>
      <c r="U117" s="101">
        <f t="shared" si="28"/>
        <v>236.03166666666667</v>
      </c>
      <c r="V117" s="72">
        <f t="shared" si="38"/>
        <v>5737.3</v>
      </c>
      <c r="W117" s="71">
        <f t="shared" si="29"/>
        <v>478.10833333333335</v>
      </c>
      <c r="X117" s="203">
        <f t="shared" si="39"/>
        <v>714.14</v>
      </c>
      <c r="Y117" s="204"/>
    </row>
    <row r="118" spans="1:25" ht="16.5" x14ac:dyDescent="0.3">
      <c r="A118" s="22"/>
      <c r="B118" s="23"/>
      <c r="C118" s="30">
        <f t="shared" si="35"/>
        <v>85</v>
      </c>
      <c r="D118" s="31">
        <v>9901433927</v>
      </c>
      <c r="E118" s="32" t="s">
        <v>289</v>
      </c>
      <c r="F118" s="39" t="s">
        <v>52</v>
      </c>
      <c r="G118" s="39" t="s">
        <v>88</v>
      </c>
      <c r="H118" s="151" t="s">
        <v>61</v>
      </c>
      <c r="I118" s="50">
        <v>72.540000000000006</v>
      </c>
      <c r="J118" s="36">
        <v>801.26</v>
      </c>
      <c r="K118" s="37">
        <v>250</v>
      </c>
      <c r="L118" s="37">
        <f t="shared" si="32"/>
        <v>2248.7400000000002</v>
      </c>
      <c r="M118" s="37">
        <f t="shared" si="33"/>
        <v>1051.26</v>
      </c>
      <c r="N118" s="38">
        <f t="shared" si="31"/>
        <v>17792.219999999998</v>
      </c>
      <c r="O118" s="19"/>
      <c r="P118" s="58">
        <f t="shared" si="34"/>
        <v>1482.6849999999997</v>
      </c>
      <c r="T118" s="38">
        <f t="shared" si="36"/>
        <v>2832.38</v>
      </c>
      <c r="U118" s="101">
        <f t="shared" si="28"/>
        <v>236.03166666666667</v>
      </c>
      <c r="V118" s="72">
        <f t="shared" si="38"/>
        <v>5737.3</v>
      </c>
      <c r="W118" s="71">
        <f t="shared" si="29"/>
        <v>478.10833333333335</v>
      </c>
      <c r="X118" s="203">
        <f t="shared" si="39"/>
        <v>714.14</v>
      </c>
      <c r="Y118" s="204"/>
    </row>
    <row r="119" spans="1:25" ht="16.5" x14ac:dyDescent="0.3">
      <c r="A119" s="22"/>
      <c r="B119" s="23"/>
      <c r="C119" s="30">
        <f t="shared" si="35"/>
        <v>86</v>
      </c>
      <c r="D119" s="31">
        <v>990099333</v>
      </c>
      <c r="E119" s="32" t="s">
        <v>290</v>
      </c>
      <c r="F119" s="39" t="s">
        <v>52</v>
      </c>
      <c r="G119" s="39" t="s">
        <v>88</v>
      </c>
      <c r="H119" s="73" t="s">
        <v>63</v>
      </c>
      <c r="I119" s="50">
        <v>72.540000000000006</v>
      </c>
      <c r="J119" s="36">
        <v>801.26</v>
      </c>
      <c r="K119" s="37">
        <v>250</v>
      </c>
      <c r="L119" s="37">
        <f t="shared" si="32"/>
        <v>2248.7400000000002</v>
      </c>
      <c r="M119" s="37">
        <f t="shared" si="33"/>
        <v>1051.26</v>
      </c>
      <c r="N119" s="38">
        <f t="shared" si="31"/>
        <v>17792.219999999998</v>
      </c>
      <c r="O119" s="19"/>
      <c r="P119" s="58">
        <f t="shared" si="34"/>
        <v>1482.6849999999997</v>
      </c>
      <c r="T119" s="38">
        <f>(I119*28+J119)</f>
        <v>2832.38</v>
      </c>
      <c r="U119" s="101">
        <f t="shared" si="28"/>
        <v>236.03166666666667</v>
      </c>
      <c r="V119" s="72">
        <f t="shared" si="38"/>
        <v>5737.3</v>
      </c>
      <c r="W119" s="71">
        <f t="shared" si="29"/>
        <v>478.10833333333335</v>
      </c>
      <c r="X119" s="203">
        <f t="shared" si="39"/>
        <v>714.14</v>
      </c>
      <c r="Y119" s="204"/>
    </row>
    <row r="120" spans="1:25" ht="16.5" x14ac:dyDescent="0.3">
      <c r="A120" s="22"/>
      <c r="B120" s="23"/>
      <c r="C120" s="30">
        <f t="shared" si="35"/>
        <v>87</v>
      </c>
      <c r="D120" s="31">
        <v>9901351185</v>
      </c>
      <c r="E120" s="32" t="s">
        <v>291</v>
      </c>
      <c r="F120" s="39" t="s">
        <v>52</v>
      </c>
      <c r="G120" s="39" t="s">
        <v>88</v>
      </c>
      <c r="H120" s="149" t="s">
        <v>64</v>
      </c>
      <c r="I120" s="50">
        <v>72.540000000000006</v>
      </c>
      <c r="J120" s="36">
        <v>801.26</v>
      </c>
      <c r="K120" s="37">
        <v>250</v>
      </c>
      <c r="L120" s="37">
        <f t="shared" si="32"/>
        <v>2248.7400000000002</v>
      </c>
      <c r="M120" s="37">
        <f t="shared" si="33"/>
        <v>1051.26</v>
      </c>
      <c r="N120" s="38">
        <f t="shared" si="31"/>
        <v>17792.219999999998</v>
      </c>
      <c r="O120" s="19"/>
      <c r="P120" s="58">
        <f t="shared" si="34"/>
        <v>1482.6849999999997</v>
      </c>
      <c r="T120" s="38">
        <f>(I120*28+J120)</f>
        <v>2832.38</v>
      </c>
      <c r="U120" s="101">
        <f t="shared" si="28"/>
        <v>236.03166666666667</v>
      </c>
      <c r="V120" s="72">
        <f t="shared" si="38"/>
        <v>5737.3</v>
      </c>
      <c r="W120" s="71">
        <f t="shared" si="29"/>
        <v>478.10833333333335</v>
      </c>
      <c r="X120" s="203">
        <f t="shared" si="39"/>
        <v>714.14</v>
      </c>
      <c r="Y120" s="204"/>
    </row>
    <row r="121" spans="1:25" ht="16.5" x14ac:dyDescent="0.3">
      <c r="A121" s="22"/>
      <c r="B121" s="23"/>
      <c r="C121" s="30">
        <f t="shared" si="35"/>
        <v>88</v>
      </c>
      <c r="D121" s="31">
        <v>9901361506</v>
      </c>
      <c r="E121" s="32" t="s">
        <v>292</v>
      </c>
      <c r="F121" s="39" t="s">
        <v>52</v>
      </c>
      <c r="G121" s="39" t="s">
        <v>88</v>
      </c>
      <c r="H121" s="149" t="s">
        <v>65</v>
      </c>
      <c r="I121" s="50">
        <v>72.540000000000006</v>
      </c>
      <c r="J121" s="36">
        <v>801.26</v>
      </c>
      <c r="K121" s="37">
        <v>250</v>
      </c>
      <c r="L121" s="37">
        <f t="shared" si="32"/>
        <v>2248.7400000000002</v>
      </c>
      <c r="M121" s="37">
        <f t="shared" si="33"/>
        <v>1051.26</v>
      </c>
      <c r="N121" s="38">
        <f t="shared" si="31"/>
        <v>17792.219999999998</v>
      </c>
      <c r="O121" s="19"/>
      <c r="P121" s="58">
        <f t="shared" si="34"/>
        <v>1482.6849999999997</v>
      </c>
      <c r="T121" s="38">
        <f>(I121*28+J121)</f>
        <v>2832.38</v>
      </c>
      <c r="U121" s="101">
        <f t="shared" si="28"/>
        <v>236.03166666666667</v>
      </c>
      <c r="V121" s="72">
        <f t="shared" si="38"/>
        <v>5737.3</v>
      </c>
      <c r="W121" s="71">
        <f t="shared" si="29"/>
        <v>478.10833333333335</v>
      </c>
      <c r="X121" s="203">
        <f t="shared" si="39"/>
        <v>714.14</v>
      </c>
      <c r="Y121" s="204"/>
    </row>
    <row r="122" spans="1:25" ht="16.5" x14ac:dyDescent="0.3">
      <c r="A122" s="22"/>
      <c r="B122" s="23"/>
      <c r="C122" s="30">
        <f t="shared" si="35"/>
        <v>89</v>
      </c>
      <c r="D122" s="31">
        <v>9901451093</v>
      </c>
      <c r="E122" s="32" t="s">
        <v>293</v>
      </c>
      <c r="F122" s="39" t="s">
        <v>52</v>
      </c>
      <c r="G122" s="39" t="s">
        <v>88</v>
      </c>
      <c r="H122" s="149" t="s">
        <v>66</v>
      </c>
      <c r="I122" s="50">
        <v>72.540000000000006</v>
      </c>
      <c r="J122" s="36">
        <v>801.26</v>
      </c>
      <c r="K122" s="37">
        <v>250</v>
      </c>
      <c r="L122" s="37">
        <f t="shared" si="32"/>
        <v>2248.7400000000002</v>
      </c>
      <c r="M122" s="37">
        <f t="shared" si="33"/>
        <v>1051.26</v>
      </c>
      <c r="N122" s="38">
        <f t="shared" si="31"/>
        <v>17792.219999999998</v>
      </c>
      <c r="O122" s="19"/>
      <c r="P122" s="58">
        <f t="shared" si="34"/>
        <v>1482.6849999999997</v>
      </c>
      <c r="T122" s="38">
        <f>(I122*28+J122)</f>
        <v>2832.38</v>
      </c>
      <c r="U122" s="101">
        <f t="shared" si="28"/>
        <v>236.03166666666667</v>
      </c>
      <c r="V122" s="72">
        <f t="shared" si="38"/>
        <v>5737.3</v>
      </c>
      <c r="W122" s="71">
        <f t="shared" si="29"/>
        <v>478.10833333333335</v>
      </c>
      <c r="X122" s="203">
        <f t="shared" si="39"/>
        <v>714.14</v>
      </c>
      <c r="Y122" s="204"/>
    </row>
    <row r="123" spans="1:25" ht="16.5" x14ac:dyDescent="0.3">
      <c r="A123" s="22"/>
      <c r="B123" s="23"/>
      <c r="C123" s="30">
        <f t="shared" si="35"/>
        <v>90</v>
      </c>
      <c r="D123" s="31">
        <v>9901494527</v>
      </c>
      <c r="E123" s="32" t="s">
        <v>294</v>
      </c>
      <c r="F123" s="39" t="s">
        <v>52</v>
      </c>
      <c r="G123" s="39" t="s">
        <v>88</v>
      </c>
      <c r="H123" s="149" t="s">
        <v>196</v>
      </c>
      <c r="I123" s="50">
        <v>72.540000000000006</v>
      </c>
      <c r="J123" s="36">
        <v>801.26</v>
      </c>
      <c r="K123" s="37">
        <v>250</v>
      </c>
      <c r="L123" s="37">
        <f t="shared" si="32"/>
        <v>2248.7400000000002</v>
      </c>
      <c r="M123" s="37">
        <f t="shared" si="33"/>
        <v>1051.26</v>
      </c>
      <c r="N123" s="38">
        <f t="shared" si="31"/>
        <v>17792.219999999998</v>
      </c>
      <c r="O123" s="19"/>
      <c r="P123" s="58">
        <f t="shared" si="34"/>
        <v>1482.6849999999997</v>
      </c>
      <c r="T123" s="38">
        <f t="shared" si="36"/>
        <v>2832.38</v>
      </c>
      <c r="U123" s="101">
        <f t="shared" si="28"/>
        <v>236.03166666666667</v>
      </c>
      <c r="V123" s="72">
        <f>(I118*29+J118)+(I118*28+J118)</f>
        <v>5737.3</v>
      </c>
      <c r="W123" s="71">
        <f t="shared" si="29"/>
        <v>478.10833333333335</v>
      </c>
      <c r="X123" s="203">
        <f>+U118+W123</f>
        <v>714.14</v>
      </c>
      <c r="Y123" s="204"/>
    </row>
    <row r="124" spans="1:25" ht="16.5" x14ac:dyDescent="0.3">
      <c r="A124" s="22"/>
      <c r="B124" s="23"/>
      <c r="C124" s="30">
        <f t="shared" si="35"/>
        <v>91</v>
      </c>
      <c r="D124" s="31">
        <v>9901349728</v>
      </c>
      <c r="E124" s="32" t="s">
        <v>295</v>
      </c>
      <c r="F124" s="39" t="s">
        <v>52</v>
      </c>
      <c r="G124" s="39" t="s">
        <v>88</v>
      </c>
      <c r="H124" s="149" t="s">
        <v>67</v>
      </c>
      <c r="I124" s="50">
        <v>72.540000000000006</v>
      </c>
      <c r="J124" s="36">
        <v>801.26</v>
      </c>
      <c r="K124" s="37">
        <v>250</v>
      </c>
      <c r="L124" s="37">
        <f t="shared" si="32"/>
        <v>2248.7400000000002</v>
      </c>
      <c r="M124" s="37">
        <f t="shared" si="33"/>
        <v>1051.26</v>
      </c>
      <c r="N124" s="38">
        <f t="shared" si="31"/>
        <v>17792.219999999998</v>
      </c>
      <c r="O124" s="19"/>
      <c r="P124" s="58">
        <f t="shared" si="34"/>
        <v>1482.6849999999997</v>
      </c>
      <c r="T124" s="38">
        <f>(I124*28+J124)</f>
        <v>2832.38</v>
      </c>
      <c r="U124" s="101">
        <f t="shared" si="28"/>
        <v>236.03166666666667</v>
      </c>
      <c r="V124" s="72">
        <f>(I119*29+J119)+(I119*28+J119)</f>
        <v>5737.3</v>
      </c>
      <c r="W124" s="71">
        <f t="shared" si="29"/>
        <v>478.10833333333335</v>
      </c>
      <c r="X124" s="203">
        <f>+U119+W124</f>
        <v>714.14</v>
      </c>
      <c r="Y124" s="204"/>
    </row>
    <row r="125" spans="1:25" ht="16.5" x14ac:dyDescent="0.3">
      <c r="A125" s="22"/>
      <c r="B125" s="23"/>
      <c r="C125" s="30">
        <f t="shared" si="35"/>
        <v>92</v>
      </c>
      <c r="D125" s="31">
        <v>9901349729</v>
      </c>
      <c r="E125" s="32" t="s">
        <v>296</v>
      </c>
      <c r="F125" s="39" t="s">
        <v>52</v>
      </c>
      <c r="G125" s="39" t="s">
        <v>88</v>
      </c>
      <c r="H125" s="73" t="s">
        <v>68</v>
      </c>
      <c r="I125" s="50">
        <v>72.540000000000006</v>
      </c>
      <c r="J125" s="36">
        <v>801.26</v>
      </c>
      <c r="K125" s="37">
        <v>250</v>
      </c>
      <c r="L125" s="37">
        <f t="shared" si="32"/>
        <v>2248.7400000000002</v>
      </c>
      <c r="M125" s="37">
        <f t="shared" si="33"/>
        <v>1051.26</v>
      </c>
      <c r="N125" s="38">
        <f t="shared" si="31"/>
        <v>17792.219999999998</v>
      </c>
      <c r="O125" s="19"/>
      <c r="P125" s="58">
        <f t="shared" si="34"/>
        <v>1482.6849999999997</v>
      </c>
      <c r="T125" s="38">
        <f>(I125*28+J125)</f>
        <v>2832.38</v>
      </c>
      <c r="U125" s="101">
        <f t="shared" si="28"/>
        <v>236.03166666666667</v>
      </c>
      <c r="V125" s="72">
        <f>(I120*29+J120)+(I120*28+J120)</f>
        <v>5737.3</v>
      </c>
      <c r="W125" s="71">
        <f t="shared" si="29"/>
        <v>478.10833333333335</v>
      </c>
      <c r="X125" s="203">
        <f>+U120+W125</f>
        <v>714.14</v>
      </c>
      <c r="Y125" s="204"/>
    </row>
    <row r="126" spans="1:25" ht="16.5" x14ac:dyDescent="0.3">
      <c r="A126" s="22"/>
      <c r="B126" s="23"/>
      <c r="C126" s="30">
        <f t="shared" si="35"/>
        <v>93</v>
      </c>
      <c r="D126" s="31">
        <v>9901349730</v>
      </c>
      <c r="E126" s="32" t="s">
        <v>297</v>
      </c>
      <c r="F126" s="39" t="s">
        <v>52</v>
      </c>
      <c r="G126" s="39" t="s">
        <v>88</v>
      </c>
      <c r="H126" s="149" t="s">
        <v>69</v>
      </c>
      <c r="I126" s="50">
        <v>72.540000000000006</v>
      </c>
      <c r="J126" s="36">
        <v>801.26</v>
      </c>
      <c r="K126" s="37">
        <v>250</v>
      </c>
      <c r="L126" s="37">
        <f t="shared" si="32"/>
        <v>2248.7400000000002</v>
      </c>
      <c r="M126" s="37">
        <f t="shared" si="33"/>
        <v>1051.26</v>
      </c>
      <c r="N126" s="38">
        <f t="shared" si="31"/>
        <v>17792.219999999998</v>
      </c>
      <c r="O126" s="19"/>
      <c r="P126" s="58">
        <f t="shared" si="34"/>
        <v>1482.6849999999997</v>
      </c>
      <c r="T126" s="38">
        <f>(I126*28+J126)</f>
        <v>2832.38</v>
      </c>
      <c r="U126" s="101">
        <f t="shared" si="28"/>
        <v>236.03166666666667</v>
      </c>
      <c r="V126" s="72">
        <f>(I121*29+J121)+(I121*28+J121)</f>
        <v>5737.3</v>
      </c>
      <c r="W126" s="71">
        <f t="shared" si="29"/>
        <v>478.10833333333335</v>
      </c>
      <c r="X126" s="203">
        <f>+U121+W126</f>
        <v>714.14</v>
      </c>
      <c r="Y126" s="204"/>
    </row>
    <row r="127" spans="1:25" ht="16.5" x14ac:dyDescent="0.3">
      <c r="A127" s="22"/>
      <c r="B127" s="23"/>
      <c r="C127" s="30">
        <f t="shared" si="35"/>
        <v>94</v>
      </c>
      <c r="D127" s="31">
        <v>9901355145</v>
      </c>
      <c r="E127" s="32" t="s">
        <v>298</v>
      </c>
      <c r="F127" s="39" t="s">
        <v>52</v>
      </c>
      <c r="G127" s="39" t="s">
        <v>88</v>
      </c>
      <c r="H127" s="149" t="s">
        <v>70</v>
      </c>
      <c r="I127" s="50">
        <v>72.540000000000006</v>
      </c>
      <c r="J127" s="36">
        <v>801.26</v>
      </c>
      <c r="K127" s="37">
        <v>250</v>
      </c>
      <c r="L127" s="37">
        <f t="shared" si="32"/>
        <v>2248.7400000000002</v>
      </c>
      <c r="M127" s="37">
        <f t="shared" si="33"/>
        <v>1051.26</v>
      </c>
      <c r="N127" s="38">
        <f t="shared" si="31"/>
        <v>17792.219999999998</v>
      </c>
      <c r="O127" s="19" t="s">
        <v>166</v>
      </c>
      <c r="P127" s="58">
        <f t="shared" si="34"/>
        <v>1482.6849999999997</v>
      </c>
      <c r="T127" s="38">
        <f t="shared" si="36"/>
        <v>2832.38</v>
      </c>
      <c r="U127" s="101">
        <f t="shared" si="28"/>
        <v>236.03166666666667</v>
      </c>
      <c r="V127" s="72">
        <f>(I122*29+J122)+(I122*28+J122)</f>
        <v>5737.3</v>
      </c>
      <c r="W127" s="71">
        <f t="shared" si="29"/>
        <v>478.10833333333335</v>
      </c>
      <c r="X127" s="203">
        <f>+U122+W127</f>
        <v>714.14</v>
      </c>
      <c r="Y127" s="204"/>
    </row>
    <row r="128" spans="1:25" ht="16.5" x14ac:dyDescent="0.3">
      <c r="A128" s="22"/>
      <c r="B128" s="23"/>
      <c r="C128" s="30">
        <f t="shared" si="35"/>
        <v>95</v>
      </c>
      <c r="D128" s="31">
        <v>9901495284</v>
      </c>
      <c r="E128" s="32" t="s">
        <v>299</v>
      </c>
      <c r="F128" s="39" t="s">
        <v>52</v>
      </c>
      <c r="G128" s="39" t="s">
        <v>88</v>
      </c>
      <c r="H128" s="73" t="s">
        <v>187</v>
      </c>
      <c r="I128" s="50">
        <v>72.540000000000006</v>
      </c>
      <c r="J128" s="36">
        <v>801.26</v>
      </c>
      <c r="K128" s="37">
        <v>250</v>
      </c>
      <c r="L128" s="37">
        <f t="shared" si="32"/>
        <v>2248.7400000000002</v>
      </c>
      <c r="M128" s="37">
        <f t="shared" si="33"/>
        <v>1051.26</v>
      </c>
      <c r="N128" s="38">
        <f t="shared" si="31"/>
        <v>17792.219999999998</v>
      </c>
      <c r="O128" s="19" t="s">
        <v>167</v>
      </c>
      <c r="P128" s="58">
        <f t="shared" si="34"/>
        <v>1482.6849999999997</v>
      </c>
      <c r="T128" s="38">
        <f>(I128*28+J128)</f>
        <v>2832.38</v>
      </c>
      <c r="U128" s="101">
        <f t="shared" si="28"/>
        <v>236.03166666666667</v>
      </c>
      <c r="V128" s="72" t="e">
        <f>(#REF!*29+#REF!)+(#REF!*28+#REF!)</f>
        <v>#REF!</v>
      </c>
      <c r="W128" s="71" t="e">
        <f t="shared" si="29"/>
        <v>#REF!</v>
      </c>
      <c r="X128" s="203" t="e">
        <f>+#REF!+W128</f>
        <v>#REF!</v>
      </c>
      <c r="Y128" s="204"/>
    </row>
    <row r="129" spans="1:25" ht="16.5" x14ac:dyDescent="0.3">
      <c r="A129" s="22"/>
      <c r="B129" s="23"/>
      <c r="C129" s="30">
        <f t="shared" si="35"/>
        <v>96</v>
      </c>
      <c r="D129" s="31">
        <v>9901001049</v>
      </c>
      <c r="E129" s="32" t="s">
        <v>300</v>
      </c>
      <c r="F129" s="39" t="s">
        <v>52</v>
      </c>
      <c r="G129" s="39" t="s">
        <v>88</v>
      </c>
      <c r="H129" s="73" t="s">
        <v>74</v>
      </c>
      <c r="I129" s="50">
        <v>72.540000000000006</v>
      </c>
      <c r="J129" s="36">
        <v>801.26</v>
      </c>
      <c r="K129" s="37">
        <v>250</v>
      </c>
      <c r="L129" s="37">
        <f t="shared" si="32"/>
        <v>2248.7400000000002</v>
      </c>
      <c r="M129" s="37">
        <f t="shared" si="33"/>
        <v>1051.26</v>
      </c>
      <c r="N129" s="38">
        <f t="shared" si="31"/>
        <v>17792.219999999998</v>
      </c>
      <c r="O129" s="19" t="s">
        <v>168</v>
      </c>
      <c r="P129" s="58">
        <f t="shared" si="34"/>
        <v>1482.6849999999997</v>
      </c>
      <c r="T129" s="38">
        <f>(I129*28+J129)</f>
        <v>2832.38</v>
      </c>
      <c r="U129" s="101">
        <f t="shared" si="28"/>
        <v>236.03166666666667</v>
      </c>
      <c r="V129" s="72">
        <f t="shared" si="38"/>
        <v>5737.3</v>
      </c>
      <c r="W129" s="71">
        <f t="shared" si="29"/>
        <v>478.10833333333335</v>
      </c>
      <c r="X129" s="203">
        <f t="shared" si="39"/>
        <v>714.14</v>
      </c>
      <c r="Y129" s="204"/>
    </row>
    <row r="130" spans="1:25" ht="16.5" x14ac:dyDescent="0.3">
      <c r="A130" s="22"/>
      <c r="B130" s="23"/>
      <c r="C130" s="30">
        <f t="shared" si="35"/>
        <v>97</v>
      </c>
      <c r="D130" s="31">
        <v>9901451119</v>
      </c>
      <c r="E130" s="32" t="s">
        <v>301</v>
      </c>
      <c r="F130" s="39" t="s">
        <v>52</v>
      </c>
      <c r="G130" s="39" t="s">
        <v>88</v>
      </c>
      <c r="H130" s="73" t="s">
        <v>99</v>
      </c>
      <c r="I130" s="50">
        <v>72.540000000000006</v>
      </c>
      <c r="J130" s="36">
        <v>801.26</v>
      </c>
      <c r="K130" s="37">
        <v>250</v>
      </c>
      <c r="L130" s="37">
        <f t="shared" si="32"/>
        <v>2248.7400000000002</v>
      </c>
      <c r="M130" s="37">
        <f t="shared" si="33"/>
        <v>1051.26</v>
      </c>
      <c r="N130" s="38">
        <f t="shared" si="31"/>
        <v>17792.219999999998</v>
      </c>
      <c r="O130" s="19" t="s">
        <v>169</v>
      </c>
      <c r="P130" s="58">
        <f t="shared" si="34"/>
        <v>1482.6849999999997</v>
      </c>
      <c r="T130" s="38">
        <f>(I130*28+J130)</f>
        <v>2832.38</v>
      </c>
      <c r="U130" s="101">
        <f t="shared" si="28"/>
        <v>236.03166666666667</v>
      </c>
      <c r="V130" s="72">
        <f t="shared" si="38"/>
        <v>5737.3</v>
      </c>
      <c r="W130" s="71">
        <f t="shared" si="29"/>
        <v>478.10833333333335</v>
      </c>
      <c r="X130" s="203">
        <f t="shared" si="39"/>
        <v>714.14</v>
      </c>
      <c r="Y130" s="204"/>
    </row>
    <row r="131" spans="1:25" ht="16.5" x14ac:dyDescent="0.3">
      <c r="A131" s="22"/>
      <c r="B131" s="23"/>
      <c r="C131" s="30">
        <f t="shared" si="35"/>
        <v>98</v>
      </c>
      <c r="D131" s="31">
        <v>9901451097</v>
      </c>
      <c r="E131" s="32" t="s">
        <v>302</v>
      </c>
      <c r="F131" s="39" t="s">
        <v>52</v>
      </c>
      <c r="G131" s="39" t="s">
        <v>88</v>
      </c>
      <c r="H131" s="150" t="s">
        <v>94</v>
      </c>
      <c r="I131" s="50">
        <v>72.540000000000006</v>
      </c>
      <c r="J131" s="36">
        <v>801.26</v>
      </c>
      <c r="K131" s="37">
        <v>250</v>
      </c>
      <c r="L131" s="37">
        <f t="shared" si="32"/>
        <v>2248.7400000000002</v>
      </c>
      <c r="M131" s="37">
        <f t="shared" si="33"/>
        <v>1051.26</v>
      </c>
      <c r="N131" s="38">
        <f t="shared" si="31"/>
        <v>17792.219999999998</v>
      </c>
      <c r="O131" s="19" t="s">
        <v>170</v>
      </c>
      <c r="P131" s="58">
        <f t="shared" si="34"/>
        <v>1482.6849999999997</v>
      </c>
      <c r="T131" s="38">
        <f>(I131*28+J131)</f>
        <v>2832.38</v>
      </c>
      <c r="U131" s="101">
        <f t="shared" si="28"/>
        <v>236.03166666666667</v>
      </c>
      <c r="V131" s="72">
        <f t="shared" si="38"/>
        <v>5737.3</v>
      </c>
      <c r="W131" s="71">
        <f t="shared" si="29"/>
        <v>478.10833333333335</v>
      </c>
      <c r="X131" s="203">
        <f t="shared" si="39"/>
        <v>714.14</v>
      </c>
      <c r="Y131" s="204"/>
    </row>
    <row r="132" spans="1:25" ht="16.5" x14ac:dyDescent="0.3">
      <c r="A132" s="22"/>
      <c r="B132" s="23"/>
      <c r="C132" s="30">
        <f t="shared" si="35"/>
        <v>99</v>
      </c>
      <c r="D132" s="31">
        <v>9901433943</v>
      </c>
      <c r="E132" s="32" t="s">
        <v>303</v>
      </c>
      <c r="F132" s="39" t="s">
        <v>52</v>
      </c>
      <c r="G132" s="34" t="s">
        <v>88</v>
      </c>
      <c r="H132" s="151" t="s">
        <v>95</v>
      </c>
      <c r="I132" s="50">
        <v>72.540000000000006</v>
      </c>
      <c r="J132" s="36">
        <v>801.26</v>
      </c>
      <c r="K132" s="37">
        <v>250</v>
      </c>
      <c r="L132" s="37">
        <f t="shared" si="32"/>
        <v>2248.7400000000002</v>
      </c>
      <c r="M132" s="37">
        <f t="shared" si="33"/>
        <v>1051.26</v>
      </c>
      <c r="N132" s="38">
        <f t="shared" si="31"/>
        <v>17792.219999999998</v>
      </c>
      <c r="O132" s="19" t="s">
        <v>171</v>
      </c>
      <c r="P132" s="58">
        <f t="shared" si="34"/>
        <v>1482.6849999999997</v>
      </c>
      <c r="T132" s="38">
        <f t="shared" si="36"/>
        <v>2832.38</v>
      </c>
      <c r="U132" s="101">
        <f t="shared" si="28"/>
        <v>236.03166666666667</v>
      </c>
      <c r="V132" s="72">
        <f t="shared" si="38"/>
        <v>5737.3</v>
      </c>
      <c r="W132" s="71">
        <f t="shared" si="29"/>
        <v>478.10833333333335</v>
      </c>
      <c r="X132" s="203">
        <f t="shared" si="39"/>
        <v>714.14</v>
      </c>
      <c r="Y132" s="204"/>
    </row>
    <row r="133" spans="1:25" ht="16.5" customHeight="1" x14ac:dyDescent="0.3">
      <c r="A133" s="22"/>
      <c r="B133" s="23"/>
      <c r="C133" s="30">
        <f t="shared" si="35"/>
        <v>100</v>
      </c>
      <c r="D133" s="31">
        <v>9901433916</v>
      </c>
      <c r="E133" s="32" t="s">
        <v>304</v>
      </c>
      <c r="F133" s="39" t="s">
        <v>52</v>
      </c>
      <c r="G133" s="34" t="s">
        <v>88</v>
      </c>
      <c r="H133" s="148" t="s">
        <v>109</v>
      </c>
      <c r="I133" s="50">
        <v>72.540000000000006</v>
      </c>
      <c r="J133" s="36">
        <v>801.26</v>
      </c>
      <c r="K133" s="37">
        <v>250</v>
      </c>
      <c r="L133" s="37">
        <f t="shared" si="32"/>
        <v>2248.7400000000002</v>
      </c>
      <c r="M133" s="37">
        <f t="shared" si="33"/>
        <v>1051.26</v>
      </c>
      <c r="N133" s="38">
        <f t="shared" si="31"/>
        <v>17792.219999999998</v>
      </c>
      <c r="O133" s="19" t="s">
        <v>172</v>
      </c>
      <c r="P133" s="58">
        <f t="shared" si="34"/>
        <v>1482.6849999999997</v>
      </c>
      <c r="T133" s="38">
        <f>(I133*28+J133)</f>
        <v>2832.38</v>
      </c>
      <c r="U133" s="101">
        <f t="shared" si="28"/>
        <v>236.03166666666667</v>
      </c>
      <c r="V133" s="72">
        <f t="shared" si="38"/>
        <v>5737.3</v>
      </c>
      <c r="W133" s="71">
        <f t="shared" si="29"/>
        <v>478.10833333333335</v>
      </c>
      <c r="X133" s="203">
        <f t="shared" si="39"/>
        <v>714.14</v>
      </c>
      <c r="Y133" s="204"/>
    </row>
    <row r="134" spans="1:25" ht="16.5" x14ac:dyDescent="0.3">
      <c r="A134" s="22"/>
      <c r="B134" s="23"/>
      <c r="C134" s="30">
        <f t="shared" si="35"/>
        <v>101</v>
      </c>
      <c r="D134" s="31">
        <v>9901433961</v>
      </c>
      <c r="E134" s="32" t="s">
        <v>305</v>
      </c>
      <c r="F134" s="39" t="s">
        <v>52</v>
      </c>
      <c r="G134" s="39" t="s">
        <v>88</v>
      </c>
      <c r="H134" s="148" t="s">
        <v>106</v>
      </c>
      <c r="I134" s="50">
        <v>72.540000000000006</v>
      </c>
      <c r="J134" s="36">
        <v>801.26</v>
      </c>
      <c r="K134" s="37">
        <v>250</v>
      </c>
      <c r="L134" s="37">
        <f t="shared" si="32"/>
        <v>2248.7400000000002</v>
      </c>
      <c r="M134" s="37">
        <f t="shared" si="33"/>
        <v>1051.26</v>
      </c>
      <c r="N134" s="38">
        <f t="shared" si="31"/>
        <v>17792.219999999998</v>
      </c>
      <c r="O134" s="19" t="s">
        <v>173</v>
      </c>
      <c r="P134" s="58">
        <f t="shared" si="34"/>
        <v>1482.6849999999997</v>
      </c>
      <c r="T134" s="38">
        <f>(I134*28+J134)</f>
        <v>2832.38</v>
      </c>
      <c r="U134" s="101">
        <f t="shared" si="28"/>
        <v>236.03166666666667</v>
      </c>
      <c r="V134" s="72">
        <f t="shared" si="38"/>
        <v>5737.3</v>
      </c>
      <c r="W134" s="71">
        <f t="shared" si="29"/>
        <v>478.10833333333335</v>
      </c>
      <c r="X134" s="203">
        <f t="shared" si="39"/>
        <v>714.14</v>
      </c>
      <c r="Y134" s="204"/>
    </row>
    <row r="135" spans="1:25" ht="16.5" x14ac:dyDescent="0.3">
      <c r="A135" s="22"/>
      <c r="B135" s="23"/>
      <c r="C135" s="30">
        <f t="shared" si="35"/>
        <v>102</v>
      </c>
      <c r="D135" s="31">
        <v>9901451092</v>
      </c>
      <c r="E135" s="32" t="s">
        <v>306</v>
      </c>
      <c r="F135" s="39" t="s">
        <v>52</v>
      </c>
      <c r="G135" s="39" t="s">
        <v>88</v>
      </c>
      <c r="H135" s="149" t="s">
        <v>108</v>
      </c>
      <c r="I135" s="50">
        <v>72.540000000000006</v>
      </c>
      <c r="J135" s="36">
        <v>801.26</v>
      </c>
      <c r="K135" s="37">
        <v>250</v>
      </c>
      <c r="L135" s="37">
        <f t="shared" si="32"/>
        <v>2248.7400000000002</v>
      </c>
      <c r="M135" s="37">
        <f t="shared" si="33"/>
        <v>1051.26</v>
      </c>
      <c r="N135" s="38">
        <f t="shared" si="31"/>
        <v>17792.219999999998</v>
      </c>
      <c r="O135" s="19" t="s">
        <v>174</v>
      </c>
      <c r="P135" s="58">
        <f t="shared" si="34"/>
        <v>1482.6849999999997</v>
      </c>
      <c r="T135" s="38">
        <f>(I135*28+J135)</f>
        <v>2832.38</v>
      </c>
      <c r="U135" s="101">
        <f t="shared" si="28"/>
        <v>236.03166666666667</v>
      </c>
      <c r="V135" s="72">
        <f t="shared" si="38"/>
        <v>5737.3</v>
      </c>
      <c r="W135" s="71">
        <f t="shared" si="29"/>
        <v>478.10833333333335</v>
      </c>
      <c r="X135" s="203">
        <f t="shared" si="39"/>
        <v>714.14</v>
      </c>
      <c r="Y135" s="204"/>
    </row>
    <row r="136" spans="1:25" ht="16.5" x14ac:dyDescent="0.3">
      <c r="A136" s="22"/>
      <c r="B136" s="23"/>
      <c r="C136" s="30">
        <f t="shared" si="35"/>
        <v>103</v>
      </c>
      <c r="D136" s="31">
        <v>9901433962</v>
      </c>
      <c r="E136" s="51" t="s">
        <v>307</v>
      </c>
      <c r="F136" s="52" t="s">
        <v>52</v>
      </c>
      <c r="G136" s="52" t="s">
        <v>88</v>
      </c>
      <c r="H136" s="152" t="s">
        <v>107</v>
      </c>
      <c r="I136" s="50">
        <v>72.540000000000006</v>
      </c>
      <c r="J136" s="36">
        <v>801.26</v>
      </c>
      <c r="K136" s="37">
        <v>250</v>
      </c>
      <c r="L136" s="37">
        <f t="shared" si="32"/>
        <v>2248.7400000000002</v>
      </c>
      <c r="M136" s="37">
        <f t="shared" si="33"/>
        <v>1051.26</v>
      </c>
      <c r="N136" s="38">
        <f t="shared" si="31"/>
        <v>17792.219999999998</v>
      </c>
      <c r="O136" s="19" t="s">
        <v>175</v>
      </c>
      <c r="P136" s="58">
        <f t="shared" si="34"/>
        <v>1482.6849999999997</v>
      </c>
      <c r="T136" s="38">
        <f t="shared" si="36"/>
        <v>2832.38</v>
      </c>
      <c r="U136" s="101">
        <f t="shared" si="28"/>
        <v>236.03166666666667</v>
      </c>
      <c r="V136" s="72">
        <f t="shared" si="38"/>
        <v>5737.3</v>
      </c>
      <c r="W136" s="71">
        <f t="shared" si="29"/>
        <v>478.10833333333335</v>
      </c>
      <c r="X136" s="203">
        <f t="shared" si="39"/>
        <v>714.14</v>
      </c>
      <c r="Y136" s="204"/>
    </row>
    <row r="137" spans="1:25" ht="16.5" x14ac:dyDescent="0.3">
      <c r="A137" s="22"/>
      <c r="B137" s="23"/>
      <c r="C137" s="30">
        <f t="shared" si="35"/>
        <v>104</v>
      </c>
      <c r="D137" s="31">
        <v>9901545084</v>
      </c>
      <c r="E137" s="32" t="s">
        <v>309</v>
      </c>
      <c r="F137" s="39" t="s">
        <v>52</v>
      </c>
      <c r="G137" s="39" t="s">
        <v>88</v>
      </c>
      <c r="H137" s="73" t="s">
        <v>202</v>
      </c>
      <c r="I137" s="50">
        <v>72.540000000000006</v>
      </c>
      <c r="J137" s="36">
        <v>801.26</v>
      </c>
      <c r="K137" s="37">
        <v>250</v>
      </c>
      <c r="L137" s="37">
        <f t="shared" si="32"/>
        <v>2248.7400000000002</v>
      </c>
      <c r="M137" s="37">
        <f t="shared" si="33"/>
        <v>1051.26</v>
      </c>
      <c r="N137" s="38">
        <f t="shared" si="31"/>
        <v>17792.219999999998</v>
      </c>
      <c r="O137" s="19" t="s">
        <v>176</v>
      </c>
      <c r="P137" s="58">
        <f t="shared" si="34"/>
        <v>1482.6849999999997</v>
      </c>
      <c r="T137" s="38">
        <f>(I137*28+J137)</f>
        <v>2832.38</v>
      </c>
      <c r="U137" s="101">
        <f t="shared" si="28"/>
        <v>236.03166666666667</v>
      </c>
      <c r="V137" s="72">
        <f t="shared" si="38"/>
        <v>5737.3</v>
      </c>
      <c r="W137" s="71">
        <f t="shared" si="29"/>
        <v>478.10833333333335</v>
      </c>
      <c r="X137" s="203">
        <f t="shared" si="39"/>
        <v>714.14</v>
      </c>
      <c r="Y137" s="204"/>
    </row>
    <row r="138" spans="1:25" ht="16.5" x14ac:dyDescent="0.3">
      <c r="A138" s="22"/>
      <c r="B138" s="23"/>
      <c r="C138" s="30">
        <f t="shared" si="35"/>
        <v>105</v>
      </c>
      <c r="D138" s="31">
        <v>9901545088</v>
      </c>
      <c r="E138" s="32" t="s">
        <v>308</v>
      </c>
      <c r="F138" s="39" t="s">
        <v>201</v>
      </c>
      <c r="G138" s="34" t="s">
        <v>88</v>
      </c>
      <c r="H138" s="148" t="s">
        <v>203</v>
      </c>
      <c r="I138" s="50">
        <v>72.540000000000006</v>
      </c>
      <c r="J138" s="36">
        <v>801.26</v>
      </c>
      <c r="K138" s="37">
        <v>250</v>
      </c>
      <c r="L138" s="75">
        <f t="shared" si="32"/>
        <v>2248.7400000000002</v>
      </c>
      <c r="M138" s="75">
        <f t="shared" si="33"/>
        <v>1051.26</v>
      </c>
      <c r="N138" s="76">
        <f t="shared" si="31"/>
        <v>17792.219999999998</v>
      </c>
      <c r="O138" s="66" t="s">
        <v>177</v>
      </c>
      <c r="P138" s="77">
        <f t="shared" si="34"/>
        <v>1482.6849999999997</v>
      </c>
      <c r="T138" s="38">
        <f>(I138*28+J138)</f>
        <v>2832.38</v>
      </c>
      <c r="U138" s="102">
        <f t="shared" si="28"/>
        <v>236.03166666666667</v>
      </c>
      <c r="V138" s="72">
        <f t="shared" si="38"/>
        <v>5737.3</v>
      </c>
      <c r="W138" s="71">
        <f t="shared" si="29"/>
        <v>478.10833333333335</v>
      </c>
      <c r="X138" s="203">
        <f t="shared" si="39"/>
        <v>714.14</v>
      </c>
      <c r="Y138" s="204"/>
    </row>
    <row r="139" spans="1:25" ht="16.5" x14ac:dyDescent="0.3">
      <c r="A139" s="22"/>
      <c r="B139" s="23"/>
      <c r="C139" s="23"/>
      <c r="D139" s="24"/>
      <c r="E139" s="24"/>
      <c r="F139" s="23"/>
      <c r="G139" s="24"/>
      <c r="H139" s="23"/>
      <c r="I139" s="23"/>
      <c r="J139" s="24"/>
      <c r="K139" s="23"/>
      <c r="L139" s="78">
        <f>SUM(L105:L138)</f>
        <v>76457.16</v>
      </c>
      <c r="M139" s="78">
        <f>SUM(M105:M138)</f>
        <v>35742.839999999982</v>
      </c>
      <c r="N139" s="79" t="s">
        <v>318</v>
      </c>
      <c r="O139" s="80"/>
      <c r="P139" s="81">
        <f>SUM(P105:P138)</f>
        <v>50411.289999999986</v>
      </c>
      <c r="Q139" s="19"/>
      <c r="R139" s="19"/>
      <c r="S139" s="19"/>
      <c r="T139" s="79" t="s">
        <v>318</v>
      </c>
      <c r="U139" s="101">
        <f>SUM(U105:U138)-0.06</f>
        <v>8025.0166666666682</v>
      </c>
      <c r="V139" s="72"/>
      <c r="W139" s="71"/>
      <c r="X139" s="99"/>
      <c r="Y139" s="100"/>
    </row>
    <row r="140" spans="1:25" ht="16.5" customHeight="1" x14ac:dyDescent="0.3">
      <c r="A140" s="22"/>
      <c r="B140" s="23"/>
      <c r="C140" s="41"/>
      <c r="D140" s="41"/>
      <c r="E140" s="41"/>
      <c r="F140" s="41"/>
      <c r="G140" s="41"/>
      <c r="H140" s="41"/>
      <c r="I140" s="41"/>
      <c r="J140" s="42"/>
      <c r="K140" s="43"/>
      <c r="L140" s="43"/>
      <c r="M140" s="43"/>
      <c r="N140" s="140"/>
      <c r="O140" s="141"/>
      <c r="P140" s="142"/>
      <c r="Q140" s="143"/>
      <c r="R140" s="143"/>
      <c r="S140" s="143"/>
      <c r="T140" s="89"/>
      <c r="U140" s="144"/>
      <c r="V140" s="72"/>
      <c r="W140" s="71"/>
      <c r="X140" s="125"/>
      <c r="Y140" s="126"/>
    </row>
    <row r="141" spans="1:25" ht="16.5" customHeight="1" x14ac:dyDescent="0.3">
      <c r="A141" s="22"/>
      <c r="B141" s="23"/>
      <c r="C141" s="41"/>
      <c r="D141" s="41"/>
      <c r="E141" s="41"/>
      <c r="F141" s="41"/>
      <c r="G141" s="41"/>
      <c r="H141" s="41"/>
      <c r="I141" s="41"/>
      <c r="J141" s="42"/>
      <c r="K141" s="43"/>
      <c r="L141" s="43"/>
      <c r="M141" s="43"/>
      <c r="N141" s="140"/>
      <c r="O141" s="141"/>
      <c r="P141" s="142"/>
      <c r="Q141" s="143"/>
      <c r="R141" s="143"/>
      <c r="S141" s="143"/>
      <c r="T141" s="89"/>
      <c r="U141" s="144"/>
      <c r="V141" s="72"/>
      <c r="W141" s="71"/>
      <c r="X141" s="99"/>
      <c r="Y141" s="100"/>
    </row>
    <row r="142" spans="1:25" ht="16.5" customHeight="1" x14ac:dyDescent="0.3">
      <c r="A142" s="22"/>
      <c r="B142" s="23"/>
      <c r="K142" s="59" t="s">
        <v>310</v>
      </c>
      <c r="L142" s="59"/>
      <c r="M142" s="59"/>
      <c r="N142" s="59"/>
      <c r="O142" s="59"/>
      <c r="P142" s="60"/>
      <c r="T142" s="59"/>
      <c r="U142" s="74">
        <f>(U31+U97+U139+U38)+0.01</f>
        <v>25797.910000000011</v>
      </c>
      <c r="V142" s="72"/>
      <c r="W142" s="71"/>
      <c r="X142" s="125"/>
      <c r="Y142" s="126"/>
    </row>
    <row r="143" spans="1:25" ht="16.5" x14ac:dyDescent="0.3">
      <c r="A143" s="22"/>
      <c r="B143" s="23"/>
      <c r="V143" s="72"/>
      <c r="W143" s="71"/>
      <c r="X143" s="125"/>
      <c r="Y143" s="126"/>
    </row>
    <row r="144" spans="1:25" ht="16.5" x14ac:dyDescent="0.3">
      <c r="A144" s="22"/>
      <c r="B144" s="23"/>
      <c r="V144" s="72"/>
      <c r="W144" s="71"/>
      <c r="X144" s="125"/>
      <c r="Y144" s="126"/>
    </row>
    <row r="145" spans="1:25" ht="16.5" x14ac:dyDescent="0.3">
      <c r="A145" s="22"/>
      <c r="B145" s="23"/>
      <c r="V145" s="72"/>
      <c r="W145" s="71"/>
      <c r="X145" s="125"/>
      <c r="Y145" s="126"/>
    </row>
    <row r="146" spans="1:25" ht="16.5" x14ac:dyDescent="0.3">
      <c r="A146" s="22"/>
      <c r="B146" s="23"/>
      <c r="C146" s="85"/>
      <c r="D146" s="86"/>
      <c r="E146" s="86"/>
      <c r="F146" s="85"/>
      <c r="G146" s="86"/>
      <c r="H146" s="85"/>
      <c r="I146" s="85"/>
      <c r="J146" s="86"/>
      <c r="K146" s="85"/>
      <c r="L146" s="85"/>
      <c r="M146" s="85"/>
      <c r="N146" s="85"/>
      <c r="O146" s="85"/>
      <c r="P146" s="85"/>
      <c r="Q146" s="85"/>
      <c r="R146" s="85"/>
      <c r="S146" s="85"/>
      <c r="T146" s="85"/>
      <c r="U146" s="139"/>
      <c r="V146" s="72"/>
      <c r="W146" s="71"/>
      <c r="X146" s="125"/>
      <c r="Y146" s="126"/>
    </row>
    <row r="147" spans="1:25" ht="16.5" x14ac:dyDescent="0.3">
      <c r="A147" s="22"/>
      <c r="B147" s="23"/>
      <c r="C147" s="85"/>
      <c r="D147" s="94"/>
      <c r="E147" s="103"/>
      <c r="F147" s="85"/>
      <c r="G147" s="86"/>
      <c r="H147" s="85"/>
      <c r="I147" s="85"/>
      <c r="J147" s="86"/>
      <c r="K147" s="85"/>
      <c r="L147" s="87"/>
      <c r="M147" s="87"/>
      <c r="N147" s="85"/>
      <c r="O147" s="85"/>
      <c r="P147" s="85"/>
      <c r="Q147" s="85"/>
      <c r="R147" s="85"/>
      <c r="S147" s="85"/>
      <c r="T147" s="85"/>
      <c r="U147" s="139"/>
      <c r="V147" s="72"/>
      <c r="W147" s="71"/>
      <c r="X147" s="125"/>
      <c r="Y147" s="126"/>
    </row>
    <row r="148" spans="1:25" ht="16.5" x14ac:dyDescent="0.3">
      <c r="A148" s="22"/>
      <c r="B148" s="23"/>
      <c r="C148" s="85"/>
      <c r="D148" s="94" t="s">
        <v>322</v>
      </c>
      <c r="E148" s="95"/>
      <c r="F148" s="103"/>
      <c r="G148" s="96"/>
      <c r="H148" s="96"/>
      <c r="I148" s="104" t="s">
        <v>323</v>
      </c>
      <c r="J148" s="104"/>
      <c r="K148" s="95"/>
      <c r="L148" s="96"/>
      <c r="M148" s="97" t="s">
        <v>323</v>
      </c>
      <c r="N148" s="95"/>
      <c r="O148" s="86" t="s">
        <v>323</v>
      </c>
      <c r="P148" s="88"/>
      <c r="Q148" s="85"/>
      <c r="R148" s="85"/>
      <c r="S148" s="85"/>
      <c r="T148" s="85"/>
      <c r="U148" s="139"/>
      <c r="V148" s="72"/>
      <c r="W148" s="71"/>
      <c r="X148" s="125"/>
      <c r="Y148" s="126"/>
    </row>
    <row r="149" spans="1:25" ht="16.5" x14ac:dyDescent="0.3">
      <c r="A149" s="22"/>
      <c r="B149" s="53"/>
      <c r="C149" s="85"/>
      <c r="D149" s="96"/>
      <c r="E149" s="96" t="s">
        <v>324</v>
      </c>
      <c r="F149" s="96"/>
      <c r="G149" s="96"/>
      <c r="H149" s="96"/>
      <c r="I149" s="105"/>
      <c r="J149" s="96" t="s">
        <v>325</v>
      </c>
      <c r="K149" s="96"/>
      <c r="L149" s="96"/>
      <c r="M149" s="96"/>
      <c r="N149" s="96" t="s">
        <v>325</v>
      </c>
      <c r="O149" s="86" t="s">
        <v>325</v>
      </c>
      <c r="P149" s="86"/>
      <c r="Q149" s="85"/>
      <c r="R149" s="85"/>
      <c r="S149" s="85"/>
      <c r="T149" s="85"/>
      <c r="U149" s="139"/>
      <c r="V149" s="72"/>
      <c r="W149" s="71"/>
      <c r="X149" s="99"/>
      <c r="Y149" s="100"/>
    </row>
    <row r="150" spans="1:25" ht="16.5" x14ac:dyDescent="0.3">
      <c r="A150" s="22"/>
      <c r="B150" s="53"/>
      <c r="C150" s="85"/>
      <c r="D150" s="96"/>
      <c r="E150" s="96" t="s">
        <v>326</v>
      </c>
      <c r="F150" s="96"/>
      <c r="G150" s="96"/>
      <c r="H150" s="96"/>
      <c r="I150" s="105"/>
      <c r="J150" s="96" t="s">
        <v>327</v>
      </c>
      <c r="K150" s="96"/>
      <c r="L150" s="96"/>
      <c r="M150" s="96"/>
      <c r="N150" s="96" t="s">
        <v>327</v>
      </c>
      <c r="O150" s="86" t="s">
        <v>327</v>
      </c>
      <c r="P150" s="86"/>
      <c r="Q150" s="85"/>
      <c r="R150" s="85"/>
      <c r="S150" s="85"/>
      <c r="T150" s="85"/>
      <c r="U150" s="139"/>
      <c r="V150" s="72">
        <f t="shared" ref="V150:V156" si="40">(I133*29+J133)+(I133*28+J133)</f>
        <v>5737.3</v>
      </c>
      <c r="W150" s="71">
        <f t="shared" si="29"/>
        <v>478.10833333333335</v>
      </c>
      <c r="X150" s="203">
        <f t="shared" ref="X150:X156" si="41">+U133+W150</f>
        <v>714.14</v>
      </c>
      <c r="Y150" s="204"/>
    </row>
    <row r="151" spans="1:25" ht="16.5" customHeight="1" x14ac:dyDescent="0.25">
      <c r="C151" s="85"/>
      <c r="D151" s="96"/>
      <c r="E151" s="96" t="s">
        <v>328</v>
      </c>
      <c r="F151" s="96"/>
      <c r="G151" s="96"/>
      <c r="H151" s="96"/>
      <c r="I151" s="105"/>
      <c r="J151" s="96" t="s">
        <v>328</v>
      </c>
      <c r="K151" s="96"/>
      <c r="L151" s="96"/>
      <c r="M151" s="96"/>
      <c r="N151" s="96" t="s">
        <v>328</v>
      </c>
      <c r="O151" s="86" t="s">
        <v>328</v>
      </c>
      <c r="P151" s="86"/>
      <c r="Q151" s="85"/>
      <c r="R151" s="85"/>
      <c r="S151" s="85"/>
      <c r="T151" s="85"/>
      <c r="U151" s="139"/>
      <c r="V151" s="72">
        <f t="shared" si="40"/>
        <v>5737.3</v>
      </c>
      <c r="W151" s="71">
        <f t="shared" si="29"/>
        <v>478.10833333333335</v>
      </c>
      <c r="X151" s="203">
        <f t="shared" si="41"/>
        <v>714.14</v>
      </c>
      <c r="Y151" s="204"/>
    </row>
    <row r="152" spans="1:25" ht="15.75" x14ac:dyDescent="0.25">
      <c r="C152" s="85"/>
      <c r="D152" s="86"/>
      <c r="E152" s="86"/>
      <c r="F152" s="85"/>
      <c r="G152" s="86"/>
      <c r="H152" s="85"/>
      <c r="I152" s="85"/>
      <c r="J152" s="86"/>
      <c r="K152" s="85"/>
      <c r="L152" s="85"/>
      <c r="M152" s="85"/>
      <c r="N152" s="85"/>
      <c r="O152" s="85"/>
      <c r="P152" s="85"/>
      <c r="Q152" s="85"/>
      <c r="R152" s="85"/>
      <c r="S152" s="85"/>
      <c r="T152" s="85"/>
      <c r="U152" s="139"/>
      <c r="V152" s="72">
        <f t="shared" si="40"/>
        <v>5737.3</v>
      </c>
      <c r="W152" s="71">
        <f t="shared" si="29"/>
        <v>478.10833333333335</v>
      </c>
      <c r="X152" s="203">
        <f t="shared" si="41"/>
        <v>714.14</v>
      </c>
      <c r="Y152" s="204"/>
    </row>
    <row r="153" spans="1:25" ht="15.75" x14ac:dyDescent="0.25">
      <c r="C153" s="85"/>
      <c r="D153" s="86"/>
      <c r="E153" s="86"/>
      <c r="F153" s="85"/>
      <c r="G153" s="86"/>
      <c r="H153" s="85"/>
      <c r="I153" s="85"/>
      <c r="J153" s="86"/>
      <c r="K153" s="85"/>
      <c r="L153" s="85"/>
      <c r="M153" s="85"/>
      <c r="N153" s="85"/>
      <c r="O153" s="85"/>
      <c r="P153" s="85"/>
      <c r="Q153" s="85"/>
      <c r="R153" s="85"/>
      <c r="S153" s="85"/>
      <c r="T153" s="85"/>
      <c r="U153" s="139"/>
      <c r="V153" s="72">
        <f t="shared" si="40"/>
        <v>5737.3</v>
      </c>
      <c r="W153" s="71">
        <f t="shared" si="29"/>
        <v>478.10833333333335</v>
      </c>
      <c r="X153" s="203">
        <f t="shared" si="41"/>
        <v>714.14</v>
      </c>
      <c r="Y153" s="204"/>
    </row>
    <row r="154" spans="1:25" x14ac:dyDescent="0.25">
      <c r="V154" s="72">
        <f t="shared" si="40"/>
        <v>5737.3</v>
      </c>
      <c r="W154" s="71">
        <f t="shared" si="29"/>
        <v>478.10833333333335</v>
      </c>
      <c r="X154" s="203">
        <f t="shared" si="41"/>
        <v>714.14</v>
      </c>
      <c r="Y154" s="204"/>
    </row>
    <row r="155" spans="1:25" ht="15.75" x14ac:dyDescent="0.25">
      <c r="A155" s="84"/>
      <c r="B155" s="85"/>
      <c r="V155" s="72">
        <f t="shared" si="40"/>
        <v>5737.3</v>
      </c>
      <c r="W155" s="71">
        <f t="shared" si="29"/>
        <v>478.10833333333335</v>
      </c>
      <c r="X155" s="203">
        <f t="shared" si="41"/>
        <v>714.14</v>
      </c>
      <c r="Y155" s="204"/>
    </row>
    <row r="156" spans="1:25" ht="15" customHeight="1" x14ac:dyDescent="0.25">
      <c r="A156" s="84"/>
      <c r="B156" s="85"/>
      <c r="V156" s="72">
        <f t="shared" si="40"/>
        <v>0</v>
      </c>
      <c r="W156" s="71">
        <f t="shared" si="29"/>
        <v>0</v>
      </c>
      <c r="X156" s="203">
        <f t="shared" si="41"/>
        <v>8025.0166666666682</v>
      </c>
      <c r="Y156" s="204"/>
    </row>
    <row r="157" spans="1:25" ht="15" customHeight="1" x14ac:dyDescent="0.25">
      <c r="A157" s="84"/>
      <c r="B157" s="85"/>
    </row>
    <row r="158" spans="1:25" ht="15.75" x14ac:dyDescent="0.25">
      <c r="A158" s="84"/>
      <c r="B158" s="85"/>
    </row>
    <row r="159" spans="1:25" ht="15.75" x14ac:dyDescent="0.25">
      <c r="A159" s="84"/>
      <c r="B159" s="85"/>
    </row>
    <row r="160" spans="1:25" ht="15.75" x14ac:dyDescent="0.25">
      <c r="A160" s="84"/>
      <c r="B160" s="85"/>
    </row>
    <row r="161" spans="1:2" ht="15.75" customHeight="1" x14ac:dyDescent="0.25">
      <c r="A161" s="84"/>
      <c r="B161" s="85"/>
    </row>
    <row r="162" spans="1:2" ht="15.75" x14ac:dyDescent="0.25">
      <c r="A162" s="84"/>
      <c r="B162" s="85"/>
    </row>
  </sheetData>
  <sheetProtection algorithmName="SHA-512" hashValue="xbrWD2ZNWQ73xEOBukVIWRbztooiipTIj96QutlZ5bY7I4RXKesqoyEUHN4K82idHfeduVwl1nqncjPZsMjiUg==" saltValue="Ar15mhwLF5wpim64hMlnWw==" spinCount="100000" sheet="1" formatCells="0" formatColumns="0" formatRows="0" insertColumns="0" insertRows="0" insertHyperlinks="0" deleteColumns="0" deleteRows="0" sort="0" autoFilter="0" pivotTables="0"/>
  <mergeCells count="191">
    <mergeCell ref="D38:H38"/>
    <mergeCell ref="X155:Y155"/>
    <mergeCell ref="X156:Y156"/>
    <mergeCell ref="X40:Y40"/>
    <mergeCell ref="X32:Y32"/>
    <mergeCell ref="X150:Y150"/>
    <mergeCell ref="X151:Y151"/>
    <mergeCell ref="X152:Y152"/>
    <mergeCell ref="X153:Y153"/>
    <mergeCell ref="X154:Y154"/>
    <mergeCell ref="X134:Y134"/>
    <mergeCell ref="X135:Y135"/>
    <mergeCell ref="X136:Y136"/>
    <mergeCell ref="X137:Y137"/>
    <mergeCell ref="X138:Y138"/>
    <mergeCell ref="X129:Y129"/>
    <mergeCell ref="X130:Y130"/>
    <mergeCell ref="X131:Y131"/>
    <mergeCell ref="X132:Y132"/>
    <mergeCell ref="X133:Y133"/>
    <mergeCell ref="X124:Y124"/>
    <mergeCell ref="X125:Y125"/>
    <mergeCell ref="X126:Y126"/>
    <mergeCell ref="X127:Y127"/>
    <mergeCell ref="X111:Y111"/>
    <mergeCell ref="X112:Y112"/>
    <mergeCell ref="X113:Y113"/>
    <mergeCell ref="X114:Y114"/>
    <mergeCell ref="X105:Y105"/>
    <mergeCell ref="X106:Y106"/>
    <mergeCell ref="X107:Y107"/>
    <mergeCell ref="X128:Y128"/>
    <mergeCell ref="X120:Y120"/>
    <mergeCell ref="X121:Y121"/>
    <mergeCell ref="X122:Y122"/>
    <mergeCell ref="X123:Y123"/>
    <mergeCell ref="X115:Y115"/>
    <mergeCell ref="X116:Y116"/>
    <mergeCell ref="X117:Y117"/>
    <mergeCell ref="X118:Y118"/>
    <mergeCell ref="X119:Y119"/>
    <mergeCell ref="X97:Y97"/>
    <mergeCell ref="X101:Y101"/>
    <mergeCell ref="X102:Y102"/>
    <mergeCell ref="X103:Y103"/>
    <mergeCell ref="X104:Y104"/>
    <mergeCell ref="X92:Y92"/>
    <mergeCell ref="X93:Y93"/>
    <mergeCell ref="X94:Y94"/>
    <mergeCell ref="X95:Y95"/>
    <mergeCell ref="X96:Y96"/>
    <mergeCell ref="X87:Y87"/>
    <mergeCell ref="X88:Y88"/>
    <mergeCell ref="X89:Y89"/>
    <mergeCell ref="X90:Y90"/>
    <mergeCell ref="X91:Y91"/>
    <mergeCell ref="X82:Y82"/>
    <mergeCell ref="X83:Y83"/>
    <mergeCell ref="X84:Y84"/>
    <mergeCell ref="X85:Y85"/>
    <mergeCell ref="X86:Y86"/>
    <mergeCell ref="X78:Y78"/>
    <mergeCell ref="X79:Y79"/>
    <mergeCell ref="X80:Y80"/>
    <mergeCell ref="X81:Y81"/>
    <mergeCell ref="X72:Y72"/>
    <mergeCell ref="X73:Y73"/>
    <mergeCell ref="X74:Y74"/>
    <mergeCell ref="X75:Y75"/>
    <mergeCell ref="X76:Y76"/>
    <mergeCell ref="X67:Y67"/>
    <mergeCell ref="X68:Y68"/>
    <mergeCell ref="X69:Y69"/>
    <mergeCell ref="X70:Y70"/>
    <mergeCell ref="X71:Y71"/>
    <mergeCell ref="X64:Y64"/>
    <mergeCell ref="X65:Y65"/>
    <mergeCell ref="X66:Y66"/>
    <mergeCell ref="X77:Y77"/>
    <mergeCell ref="X17:Y17"/>
    <mergeCell ref="X18:Y18"/>
    <mergeCell ref="X28:Y28"/>
    <mergeCell ref="X29:Y29"/>
    <mergeCell ref="X24:Y24"/>
    <mergeCell ref="X25:Y25"/>
    <mergeCell ref="X26:Y26"/>
    <mergeCell ref="X27:Y27"/>
    <mergeCell ref="X48:Y48"/>
    <mergeCell ref="X31:Y31"/>
    <mergeCell ref="X41:Y41"/>
    <mergeCell ref="X45:Y45"/>
    <mergeCell ref="X47:Y47"/>
    <mergeCell ref="C102:C104"/>
    <mergeCell ref="H42:H44"/>
    <mergeCell ref="I42:I44"/>
    <mergeCell ref="E42:E44"/>
    <mergeCell ref="G42:G44"/>
    <mergeCell ref="E102:E104"/>
    <mergeCell ref="N42:N44"/>
    <mergeCell ref="K42:K43"/>
    <mergeCell ref="X9:Y11"/>
    <mergeCell ref="X12:Y12"/>
    <mergeCell ref="X13:Y13"/>
    <mergeCell ref="T42:T44"/>
    <mergeCell ref="T102:T104"/>
    <mergeCell ref="T9:T11"/>
    <mergeCell ref="W9:W11"/>
    <mergeCell ref="V9:V11"/>
    <mergeCell ref="X19:Y19"/>
    <mergeCell ref="X20:Y20"/>
    <mergeCell ref="X21:Y21"/>
    <mergeCell ref="X22:Y22"/>
    <mergeCell ref="X23:Y23"/>
    <mergeCell ref="X14:Y14"/>
    <mergeCell ref="X15:Y15"/>
    <mergeCell ref="X16:Y16"/>
    <mergeCell ref="C3:N3"/>
    <mergeCell ref="C4:N4"/>
    <mergeCell ref="I9:I11"/>
    <mergeCell ref="C8:N8"/>
    <mergeCell ref="C9:C11"/>
    <mergeCell ref="F9:F11"/>
    <mergeCell ref="G9:G11"/>
    <mergeCell ref="H9:H11"/>
    <mergeCell ref="K9:K10"/>
    <mergeCell ref="J9:J10"/>
    <mergeCell ref="D9:D11"/>
    <mergeCell ref="N9:N11"/>
    <mergeCell ref="K102:K103"/>
    <mergeCell ref="F102:F104"/>
    <mergeCell ref="G102:G104"/>
    <mergeCell ref="J102:J103"/>
    <mergeCell ref="F42:F44"/>
    <mergeCell ref="C5:N5"/>
    <mergeCell ref="C6:N6"/>
    <mergeCell ref="Q42:Q44"/>
    <mergeCell ref="R42:S44"/>
    <mergeCell ref="Q9:Q11"/>
    <mergeCell ref="R9:S11"/>
    <mergeCell ref="P9:P11"/>
    <mergeCell ref="P102:P104"/>
    <mergeCell ref="P42:P44"/>
    <mergeCell ref="O9:O11"/>
    <mergeCell ref="A41:N41"/>
    <mergeCell ref="C101:N101"/>
    <mergeCell ref="N102:N104"/>
    <mergeCell ref="D102:D104"/>
    <mergeCell ref="J42:J43"/>
    <mergeCell ref="H102:H104"/>
    <mergeCell ref="I102:I104"/>
    <mergeCell ref="C42:C44"/>
    <mergeCell ref="D42:D44"/>
    <mergeCell ref="U9:U10"/>
    <mergeCell ref="U42:U43"/>
    <mergeCell ref="U102:U103"/>
    <mergeCell ref="V42:V44"/>
    <mergeCell ref="W42:W44"/>
    <mergeCell ref="X42:Y44"/>
    <mergeCell ref="Q102:Q104"/>
    <mergeCell ref="R102:S104"/>
    <mergeCell ref="V108:V110"/>
    <mergeCell ref="W108:W110"/>
    <mergeCell ref="X108:Y110"/>
    <mergeCell ref="X49:Y49"/>
    <mergeCell ref="X50:Y50"/>
    <mergeCell ref="X59:Y59"/>
    <mergeCell ref="X60:Y60"/>
    <mergeCell ref="X61:Y61"/>
    <mergeCell ref="X62:Y62"/>
    <mergeCell ref="X63:Y63"/>
    <mergeCell ref="X54:Y54"/>
    <mergeCell ref="X55:Y55"/>
    <mergeCell ref="X56:Y56"/>
    <mergeCell ref="X57:Y57"/>
    <mergeCell ref="X58:Y58"/>
    <mergeCell ref="X46:Y46"/>
    <mergeCell ref="N34:N36"/>
    <mergeCell ref="P34:P36"/>
    <mergeCell ref="Q34:Q36"/>
    <mergeCell ref="R34:S36"/>
    <mergeCell ref="T34:T36"/>
    <mergeCell ref="U34:U35"/>
    <mergeCell ref="C34:C36"/>
    <mergeCell ref="D34:D36"/>
    <mergeCell ref="E34:E36"/>
    <mergeCell ref="F34:F36"/>
    <mergeCell ref="G34:G36"/>
    <mergeCell ref="H34:H36"/>
    <mergeCell ref="I34:I36"/>
    <mergeCell ref="J34:J35"/>
    <mergeCell ref="K34:K35"/>
  </mergeCells>
  <printOptions horizontalCentered="1"/>
  <pageMargins left="0.25" right="0.25" top="0.75" bottom="0.75" header="0.3" footer="0.3"/>
  <pageSetup scale="60" orientation="landscape" r:id="rId1"/>
  <headerFooter>
    <oddFooter>&amp;CPágina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W1"/>
  <sheetViews>
    <sheetView topLeftCell="E1" workbookViewId="0">
      <selection activeCell="O1" sqref="O1"/>
    </sheetView>
  </sheetViews>
  <sheetFormatPr baseColWidth="10" defaultRowHeight="15" x14ac:dyDescent="0.25"/>
  <sheetData>
    <row r="1" spans="3:23" s="2" customFormat="1" x14ac:dyDescent="0.25">
      <c r="C1" s="3">
        <v>68</v>
      </c>
      <c r="D1" s="11">
        <v>1273190</v>
      </c>
      <c r="E1" s="9" t="s">
        <v>10</v>
      </c>
      <c r="F1" s="10" t="s">
        <v>87</v>
      </c>
      <c r="G1" s="12" t="s">
        <v>43</v>
      </c>
      <c r="H1" s="21">
        <v>42736</v>
      </c>
      <c r="I1" s="12">
        <v>9901100967</v>
      </c>
      <c r="J1" s="12">
        <v>1273190</v>
      </c>
      <c r="K1" s="12" t="s">
        <v>117</v>
      </c>
      <c r="L1" s="8">
        <v>71.400000000000006</v>
      </c>
      <c r="M1" s="15">
        <v>17</v>
      </c>
      <c r="N1" s="11">
        <f>ROUND(570.62*17/30,2)</f>
        <v>323.35000000000002</v>
      </c>
      <c r="O1" s="1">
        <f>+L1*M1</f>
        <v>1213.8000000000002</v>
      </c>
      <c r="P1" s="4">
        <f>ROUND(250*17/30,2)</f>
        <v>141.66999999999999</v>
      </c>
      <c r="Q1" s="18">
        <f>+N1+O1+P1</f>
        <v>1678.8200000000002</v>
      </c>
      <c r="R1" s="17">
        <f>ROUND((N1+O1)*4.83%,2)</f>
        <v>74.239999999999995</v>
      </c>
      <c r="S1" s="17"/>
      <c r="T1" s="17">
        <f>+R1+S1</f>
        <v>74.239999999999995</v>
      </c>
      <c r="U1" s="16">
        <f>ROUND(Q1-T1,2)</f>
        <v>1604.58</v>
      </c>
      <c r="V1" s="14">
        <v>3164003073</v>
      </c>
      <c r="W1" s="19" t="s">
        <v>148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NOMINA 031</vt:lpstr>
      <vt:lpstr>Hoja1</vt:lpstr>
      <vt:lpstr>'NOMINA 031'!Área_de_impresión</vt:lpstr>
      <vt:lpstr>'NOMINA 031'!Títulos_a_imprimir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Loida Rebeca Vasquez</dc:creator>
  <cp:lastModifiedBy>Mercy Elizabeth Edelman Rivas</cp:lastModifiedBy>
  <cp:lastPrinted>2022-07-06T16:59:06Z</cp:lastPrinted>
  <dcterms:created xsi:type="dcterms:W3CDTF">2019-01-22T22:49:45Z</dcterms:created>
  <dcterms:modified xsi:type="dcterms:W3CDTF">2022-08-01T14:54:54Z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821ca1fb-8b23-494e-9203-f0030ac093c8</vt:lpwstr>
  </property>
</Properties>
</file>