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/1oD65FlUbWDLWT8YzrB+6QMwMQIJ30DfaE+lz+vim92VblFrOls4w64zeNIJ7Q9M10SW6ccrYj+Md63IIlmGg==" workbookSaltValue="GgOq9lJN5ziXsIpwUdAPBA==" workbookSpinCount="100000" lockStructure="1"/>
  <bookViews>
    <workbookView xWindow="0" yWindow="0" windowWidth="22260" windowHeight="12645"/>
  </bookViews>
  <sheets>
    <sheet name="Hoja1" sheetId="1" r:id="rId1"/>
  </sheets>
  <definedNames>
    <definedName name="_xlnm.Print_Area" localSheetId="0">Hoja1!$A$1:$Y$28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W14" i="1" l="1"/>
  <c r="Q14" i="1"/>
  <c r="R13" i="1" l="1"/>
  <c r="M14" i="1"/>
  <c r="O13" i="1"/>
  <c r="O14" i="1" s="1"/>
  <c r="N13" i="1"/>
  <c r="N14" i="1" s="1"/>
  <c r="Z20" i="1"/>
  <c r="Z21" i="1" s="1"/>
  <c r="R14" i="1" l="1"/>
  <c r="S13" i="1"/>
  <c r="S14" i="1" s="1"/>
  <c r="T13" i="1"/>
  <c r="T14" i="1" s="1"/>
  <c r="Z19" i="1"/>
  <c r="U13" i="1" l="1"/>
  <c r="X13" i="1" l="1"/>
  <c r="U14" i="1"/>
  <c r="X14" i="1" l="1"/>
  <c r="Y13" i="1"/>
  <c r="Y14" i="1" s="1"/>
  <c r="Y16" i="1" s="1"/>
</calcChain>
</file>

<file path=xl/sharedStrings.xml><?xml version="1.0" encoding="utf-8"?>
<sst xmlns="http://schemas.openxmlformats.org/spreadsheetml/2006/main" count="49" uniqueCount="49">
  <si>
    <t xml:space="preserve"> </t>
  </si>
  <si>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</si>
  <si>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</si>
  <si>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</si>
  <si>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</si>
  <si>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</si>
  <si>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</si>
  <si>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</si>
  <si>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NOMBRE</t>
  </si>
  <si>
    <t>Contrato</t>
  </si>
  <si>
    <t>Fecha de 
Ingreso</t>
  </si>
  <si>
    <t xml:space="preserve">No. DE EMPLEADO </t>
  </si>
  <si>
    <t>Devengado Mensual</t>
  </si>
  <si>
    <t>TOTAL DEVENGADO MENSUAL</t>
  </si>
  <si>
    <t>Deducciones</t>
  </si>
  <si>
    <t>Total 
Deducciones</t>
  </si>
  <si>
    <t>Líquido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</si>
  <si>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</si>
  <si>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</si>
  <si>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</si>
  <si>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</si>
  <si>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</si>
  <si>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</si>
  <si>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</si>
  <si>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</si>
  <si>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ISR</t>
  </si>
  <si>
    <t>PROMEDIO POR 12 MESES</t>
  </si>
  <si>
    <t xml:space="preserve">Edgar Rolando Zamora Ruíz </t>
  </si>
  <si>
    <t>RENGLÓN 022 PERSONAL POR CONTRATO</t>
  </si>
  <si>
    <t>Renglón 022</t>
  </si>
  <si>
    <t>Renglón 027</t>
  </si>
  <si>
    <t>Amort.                Bantrab</t>
  </si>
  <si>
    <t>022</t>
  </si>
  <si>
    <t>Direcotr Ejecutivo II</t>
  </si>
  <si>
    <t>Total 011 y 022</t>
  </si>
  <si>
    <t xml:space="preserve">TOTAL </t>
  </si>
  <si>
    <t>Elaboró:</t>
  </si>
  <si>
    <t>Vo.Bo.</t>
  </si>
  <si>
    <t>Mercy Edelman Rivas</t>
  </si>
  <si>
    <t>Director Ejecutivo</t>
  </si>
  <si>
    <t>AMSA</t>
  </si>
  <si>
    <t xml:space="preserve">AMSA </t>
  </si>
  <si>
    <t>1/1</t>
  </si>
  <si>
    <t>Encargada de Nómina</t>
  </si>
  <si>
    <t xml:space="preserve">Jefe de Administración Financiero </t>
  </si>
  <si>
    <t xml:space="preserve">Jorge Estuardo Castro Pacay </t>
  </si>
  <si>
    <t>AUTORIDAD PARA EL MANEJO SUSTENTABLE DE LA CUENCA Y DEL LAGO DE AMATITLÁN
NÓMINA ADICIONAL CORRESPONDIENTES AL MES DE MAYO, JUNIO Y BONO 14  DE 2022</t>
  </si>
  <si>
    <t xml:space="preserve">BONO 14 </t>
  </si>
  <si>
    <t>Reglon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</si>
</sst>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rgb="FFF6AF3B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7"/>
      <name val="Times New Roman"/>
      <family val="1"/>
    </font>
    <font>
      <sz val="11"/>
      <color theme="0"/>
      <name val="Times New Roman"/>
      <family val="1"/>
    </font>
    <font>
      <b/>
      <sz val="12"/>
      <name val="Times New Roman"/>
      <family val="1"/>
    </font>
    <font>
      <sz val="9"/>
      <name val="Trebuchet MS"/>
      <family val="2"/>
    </font>
    <font>
      <sz val="11"/>
      <color theme="0"/>
      <name val="Gill Sans MT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5" fillId="2" borderId="0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6" fillId="0" borderId="0" xfId="0" applyFont="1"/>
    <xf numFmtId="164" fontId="4" fillId="4" borderId="2" xfId="1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44" fontId="4" fillId="0" borderId="2" xfId="1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0" fontId="7" fillId="0" borderId="0" xfId="0" applyFont="1"/>
    <xf numFmtId="164" fontId="5" fillId="2" borderId="0" xfId="1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44" fontId="5" fillId="2" borderId="0" xfId="1" applyFont="1" applyFill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2" borderId="2" xfId="4" applyNumberFormat="1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vertical="center"/>
    </xf>
    <xf numFmtId="0" fontId="8" fillId="0" borderId="0" xfId="0" applyFont="1"/>
    <xf numFmtId="0" fontId="5" fillId="3" borderId="4" xfId="2" applyNumberFormat="1" applyFont="1" applyFill="1" applyBorder="1" applyAlignment="1">
      <alignment vertical="center"/>
    </xf>
    <xf numFmtId="164" fontId="5" fillId="3" borderId="2" xfId="2" applyNumberFormat="1" applyFont="1" applyFill="1" applyBorder="1" applyAlignment="1">
      <alignment vertical="center"/>
    </xf>
    <xf numFmtId="164" fontId="5" fillId="4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4" fillId="2" borderId="0" xfId="2" applyNumberFormat="1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5" fillId="4" borderId="0" xfId="2" applyFont="1" applyFill="1" applyAlignment="1">
      <alignment vertical="center"/>
    </xf>
    <xf numFmtId="164" fontId="5" fillId="4" borderId="0" xfId="2" applyNumberFormat="1" applyFont="1" applyFill="1" applyAlignment="1">
      <alignment vertical="center"/>
    </xf>
    <xf numFmtId="13" fontId="4" fillId="2" borderId="0" xfId="2" applyNumberFormat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right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0" fontId="9" fillId="2" borderId="0" xfId="0" applyFont="1" applyFill="1" applyBorder="1"/>
    <xf numFmtId="49" fontId="4" fillId="2" borderId="2" xfId="4" applyNumberFormat="1" applyFont="1" applyFill="1" applyBorder="1" applyAlignment="1">
      <alignment horizontal="center" vertical="center"/>
    </xf>
    <xf numFmtId="49" fontId="10" fillId="2" borderId="0" xfId="3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0" fontId="10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/>
    </xf>
    <xf numFmtId="0" fontId="10" fillId="2" borderId="0" xfId="3" applyFont="1" applyFill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2" applyFont="1" applyFill="1" applyBorder="1" applyAlignment="1">
      <alignment vertical="center"/>
    </xf>
    <xf numFmtId="0" fontId="15" fillId="2" borderId="0" xfId="3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left" vertical="center"/>
    </xf>
    <xf numFmtId="0" fontId="15" fillId="2" borderId="0" xfId="3" applyFont="1" applyFill="1" applyBorder="1" applyAlignment="1">
      <alignment horizontal="center" vertical="center"/>
    </xf>
    <xf numFmtId="164" fontId="16" fillId="4" borderId="2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17" fillId="0" borderId="0" xfId="0" applyFont="1"/>
    <xf numFmtId="0" fontId="15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10" fillId="3" borderId="1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0" fontId="5" fillId="3" borderId="5" xfId="2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4" fillId="2" borderId="3" xfId="4" applyNumberFormat="1" applyFont="1" applyFill="1" applyBorder="1" applyAlignment="1">
      <alignment horizontal="left" vertical="center"/>
    </xf>
    <xf numFmtId="0" fontId="4" fillId="2" borderId="4" xfId="4" applyNumberFormat="1" applyFont="1" applyFill="1" applyBorder="1" applyAlignment="1">
      <alignment horizontal="left" vertical="center"/>
    </xf>
    <xf numFmtId="0" fontId="4" fillId="2" borderId="5" xfId="4" applyNumberFormat="1" applyFont="1" applyFill="1" applyBorder="1" applyAlignment="1">
      <alignment horizontal="left" vertical="center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12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5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7</xdr:col>
      <xdr:colOff>382701</xdr:colOff>
      <xdr:row>3</xdr:row>
      <xdr:rowOff>127567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614398" cy="867455"/>
        </a:xfrm>
        <a:prstGeom prst="rect">
          <a:avLst/>
        </a:prstGeom>
      </xdr:spPr>
    </xdr:pic>
    <xdr:clientData/>
  </xdr:twoCellAnchor>
  <xdr:oneCellAnchor>
    <xdr:from>
      <xdr:col>19</xdr:col>
      <xdr:colOff>0</xdr:colOff>
      <xdr:row>13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13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19</xdr:col>
      <xdr:colOff>0</xdr:colOff>
      <xdr:row>12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="112" zoomScaleNormal="112" workbookViewId="0">
      <selection activeCell="Y27" sqref="A1:Y27"/>
    </sheetView>
  </sheetViews>
  <sheetFormatPr baseColWidth="10" defaultColWidth="9" defaultRowHeight="17.25" x14ac:dyDescent="0.35"/>
  <cols>
    <col min="1" max="1" width="2.875" customWidth="1"/>
    <col min="2" max="2" width="6.5" customWidth="1"/>
    <col min="3" max="3" width="17.625" hidden="1" customWidth="1"/>
    <col min="4" max="4" width="28.75" style="42" customWidth="1"/>
    <col min="5" max="5" width="6.75" customWidth="1"/>
    <col min="6" max="6" width="13.5" hidden="1" customWidth="1"/>
    <col min="7" max="7" width="10.5" hidden="1" customWidth="1"/>
    <col min="9" max="9" width="18.75" customWidth="1"/>
    <col min="10" max="10" width="8.25" style="42" hidden="1" customWidth="1"/>
    <col min="11" max="11" width="0.125" hidden="1" customWidth="1"/>
    <col min="12" max="12" width="14" hidden="1" customWidth="1"/>
    <col min="13" max="13" width="13.75" customWidth="1"/>
    <col min="14" max="14" width="12.875" customWidth="1"/>
    <col min="15" max="17" width="11.375" customWidth="1"/>
    <col min="18" max="18" width="14" customWidth="1"/>
    <col min="19" max="19" width="12.25" customWidth="1"/>
    <col min="20" max="20" width="11.625" customWidth="1"/>
    <col min="21" max="21" width="12.125" customWidth="1"/>
    <col min="22" max="22" width="11.375" customWidth="1"/>
    <col min="23" max="23" width="11.75" customWidth="1"/>
    <col min="24" max="24" width="13.25" customWidth="1"/>
    <col min="25" max="25" width="12.875" customWidth="1"/>
  </cols>
  <sheetData>
    <row r="1" spans="1:25" x14ac:dyDescent="0.35">
      <c r="A1" s="1" t="s">
        <v>0</v>
      </c>
      <c r="B1" s="1"/>
      <c r="C1" s="1"/>
      <c r="D1" s="37"/>
      <c r="E1" s="3"/>
      <c r="F1" s="2"/>
      <c r="G1" s="2"/>
      <c r="H1" s="2"/>
      <c r="I1" s="1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5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x14ac:dyDescent="0.3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x14ac:dyDescent="0.35">
      <c r="A4" s="4"/>
      <c r="B4" s="4"/>
      <c r="C4" s="4"/>
      <c r="D4" s="38"/>
      <c r="E4" s="5"/>
      <c r="F4" s="4"/>
      <c r="G4" s="4"/>
      <c r="H4" s="4"/>
      <c r="I4" s="4"/>
      <c r="J4" s="38"/>
      <c r="K4" s="4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0.5" customHeight="1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6"/>
      <c r="R5" s="64"/>
      <c r="S5" s="64"/>
      <c r="T5" s="64"/>
      <c r="U5" s="64"/>
      <c r="V5" s="64"/>
      <c r="W5" s="64"/>
      <c r="X5" s="64"/>
      <c r="Y5" s="64"/>
    </row>
    <row r="6" spans="1:25" x14ac:dyDescent="0.35">
      <c r="A6" s="13"/>
      <c r="B6" s="13"/>
      <c r="C6" s="13"/>
      <c r="D6" s="39"/>
      <c r="E6" s="14"/>
      <c r="F6" s="13"/>
      <c r="G6" s="13"/>
      <c r="H6" s="13"/>
      <c r="I6" s="13"/>
      <c r="J6" s="39"/>
      <c r="K6" s="13"/>
      <c r="L6" s="13"/>
      <c r="M6" s="15"/>
      <c r="N6" s="15"/>
      <c r="O6" s="15"/>
      <c r="P6" s="15"/>
      <c r="Q6" s="15"/>
      <c r="R6" s="15"/>
      <c r="S6" s="16"/>
      <c r="T6" s="16"/>
      <c r="U6" s="16"/>
      <c r="V6" s="16"/>
      <c r="W6" s="15"/>
      <c r="X6" s="17"/>
      <c r="Y6" s="15"/>
    </row>
    <row r="7" spans="1:25" x14ac:dyDescent="0.35">
      <c r="A7" s="13"/>
      <c r="B7" s="13"/>
      <c r="C7" s="13"/>
      <c r="D7" s="39"/>
      <c r="E7" s="13"/>
      <c r="F7" s="13"/>
      <c r="G7" s="13"/>
      <c r="H7" s="13"/>
      <c r="I7" s="13"/>
      <c r="J7" s="39"/>
      <c r="K7" s="13"/>
      <c r="L7" s="13"/>
      <c r="M7" s="15"/>
      <c r="N7" s="15"/>
      <c r="O7" s="15"/>
      <c r="P7" s="15"/>
      <c r="Q7" s="15"/>
      <c r="R7" s="15"/>
      <c r="S7" s="16"/>
      <c r="T7" s="16"/>
      <c r="U7" s="16"/>
      <c r="V7" s="16"/>
      <c r="W7" s="15"/>
      <c r="X7" s="17"/>
      <c r="Y7" s="15"/>
    </row>
    <row r="8" spans="1:25" x14ac:dyDescent="0.35">
      <c r="A8" s="72" t="s">
        <v>28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spans="1:25" x14ac:dyDescent="0.35">
      <c r="A9" s="73" t="s">
        <v>1</v>
      </c>
      <c r="B9" s="76" t="s">
        <v>2</v>
      </c>
      <c r="C9" s="73" t="s">
        <v>3</v>
      </c>
      <c r="D9" s="79" t="s">
        <v>4</v>
      </c>
      <c r="E9" s="79" t="s">
        <v>5</v>
      </c>
      <c r="F9" s="79" t="s">
        <v>6</v>
      </c>
      <c r="G9" s="79" t="s">
        <v>7</v>
      </c>
      <c r="H9" s="82" t="s">
        <v>8</v>
      </c>
      <c r="I9" s="82"/>
      <c r="J9" s="79" t="s">
        <v>9</v>
      </c>
      <c r="K9" s="79" t="s">
        <v>10</v>
      </c>
      <c r="L9" s="79" t="s">
        <v>11</v>
      </c>
      <c r="M9" s="86" t="s">
        <v>12</v>
      </c>
      <c r="N9" s="88"/>
      <c r="O9" s="88"/>
      <c r="P9" s="89"/>
      <c r="Q9" s="100" t="s">
        <v>48</v>
      </c>
      <c r="R9" s="83" t="s">
        <v>13</v>
      </c>
      <c r="S9" s="86" t="s">
        <v>14</v>
      </c>
      <c r="T9" s="87"/>
      <c r="U9" s="87"/>
      <c r="V9" s="87"/>
      <c r="W9" s="87"/>
      <c r="X9" s="79" t="s">
        <v>15</v>
      </c>
      <c r="Y9" s="83" t="s">
        <v>16</v>
      </c>
    </row>
    <row r="10" spans="1:25" x14ac:dyDescent="0.35">
      <c r="A10" s="74"/>
      <c r="B10" s="77"/>
      <c r="C10" s="74"/>
      <c r="D10" s="80"/>
      <c r="E10" s="80"/>
      <c r="F10" s="80"/>
      <c r="G10" s="80"/>
      <c r="H10" s="82"/>
      <c r="I10" s="82"/>
      <c r="J10" s="80"/>
      <c r="K10" s="80"/>
      <c r="L10" s="80"/>
      <c r="M10" s="86" t="s">
        <v>29</v>
      </c>
      <c r="N10" s="92"/>
      <c r="O10" s="44" t="s">
        <v>30</v>
      </c>
      <c r="P10" s="45" t="s">
        <v>17</v>
      </c>
      <c r="Q10" s="100"/>
      <c r="R10" s="84"/>
      <c r="S10" s="43">
        <v>118</v>
      </c>
      <c r="T10" s="43">
        <v>202</v>
      </c>
      <c r="U10" s="43">
        <v>201</v>
      </c>
      <c r="V10" s="45">
        <v>102</v>
      </c>
      <c r="W10" s="45">
        <v>203</v>
      </c>
      <c r="X10" s="80"/>
      <c r="Y10" s="84"/>
    </row>
    <row r="11" spans="1:25" ht="28.5" x14ac:dyDescent="0.35">
      <c r="A11" s="74"/>
      <c r="B11" s="77"/>
      <c r="C11" s="74"/>
      <c r="D11" s="80"/>
      <c r="E11" s="80"/>
      <c r="F11" s="80"/>
      <c r="G11" s="80"/>
      <c r="H11" s="82"/>
      <c r="I11" s="82"/>
      <c r="J11" s="80"/>
      <c r="K11" s="80"/>
      <c r="L11" s="80"/>
      <c r="M11" s="79" t="s">
        <v>18</v>
      </c>
      <c r="N11" s="79" t="s">
        <v>19</v>
      </c>
      <c r="O11" s="46" t="s">
        <v>20</v>
      </c>
      <c r="P11" s="79" t="s">
        <v>21</v>
      </c>
      <c r="Q11" s="82" t="s">
        <v>47</v>
      </c>
      <c r="R11" s="84"/>
      <c r="S11" s="79" t="s">
        <v>22</v>
      </c>
      <c r="T11" s="79" t="s">
        <v>23</v>
      </c>
      <c r="U11" s="79" t="s">
        <v>24</v>
      </c>
      <c r="V11" s="90" t="s">
        <v>31</v>
      </c>
      <c r="W11" s="79" t="s">
        <v>25</v>
      </c>
      <c r="X11" s="80"/>
      <c r="Y11" s="84"/>
    </row>
    <row r="12" spans="1:25" x14ac:dyDescent="0.35">
      <c r="A12" s="75"/>
      <c r="B12" s="78"/>
      <c r="C12" s="75"/>
      <c r="D12" s="81"/>
      <c r="E12" s="81"/>
      <c r="F12" s="81"/>
      <c r="G12" s="81"/>
      <c r="H12" s="82"/>
      <c r="I12" s="82"/>
      <c r="J12" s="81"/>
      <c r="K12" s="81"/>
      <c r="L12" s="81"/>
      <c r="M12" s="81"/>
      <c r="N12" s="81"/>
      <c r="O12" s="47">
        <v>27</v>
      </c>
      <c r="P12" s="81"/>
      <c r="Q12" s="82"/>
      <c r="R12" s="85"/>
      <c r="S12" s="81" t="s">
        <v>26</v>
      </c>
      <c r="T12" s="81">
        <v>26</v>
      </c>
      <c r="U12" s="81"/>
      <c r="V12" s="91"/>
      <c r="W12" s="81"/>
      <c r="X12" s="81"/>
      <c r="Y12" s="85"/>
    </row>
    <row r="13" spans="1:25" ht="20.25" customHeight="1" x14ac:dyDescent="0.35">
      <c r="A13" s="7">
        <v>1</v>
      </c>
      <c r="B13" s="51" t="s">
        <v>32</v>
      </c>
      <c r="C13" s="65" t="s">
        <v>33</v>
      </c>
      <c r="D13" s="20" t="s">
        <v>44</v>
      </c>
      <c r="E13" s="8">
        <v>351675</v>
      </c>
      <c r="F13" s="8"/>
      <c r="G13" s="101" t="s">
        <v>45</v>
      </c>
      <c r="H13" s="102"/>
      <c r="I13" s="103"/>
      <c r="J13" s="18"/>
      <c r="K13" s="18"/>
      <c r="L13" s="18"/>
      <c r="M13" s="18">
        <f>12000/31*8+12000</f>
        <v>15096.774193548386</v>
      </c>
      <c r="N13" s="18">
        <f>12.0967741935484*8+375</f>
        <v>471.77419354838719</v>
      </c>
      <c r="O13" s="18">
        <f>8.06451612903226*8+250</f>
        <v>314.51612903225805</v>
      </c>
      <c r="P13" s="18">
        <v>0</v>
      </c>
      <c r="Q13" s="18">
        <f>12375*38/365-0.01</f>
        <v>1288.3461643835617</v>
      </c>
      <c r="R13" s="67">
        <f>SUM(M13:Q13)</f>
        <v>17171.410680512592</v>
      </c>
      <c r="S13" s="19">
        <f>ROUND(SUM(M13:N13)*15%,2)</f>
        <v>2335.2800000000002</v>
      </c>
      <c r="T13" s="11">
        <f>ROUND(SUM(M13+N13)*1.344%,2)</f>
        <v>209.24</v>
      </c>
      <c r="U13" s="11">
        <f>ROUND(SUM(M13+N13)*3%,2)</f>
        <v>467.06</v>
      </c>
      <c r="V13" s="11">
        <v>0</v>
      </c>
      <c r="W13" s="68">
        <v>378.6</v>
      </c>
      <c r="X13" s="12">
        <f>SUM(S13:W13)</f>
        <v>3390.1800000000003</v>
      </c>
      <c r="Y13" s="10">
        <f>R13-X13</f>
        <v>13781.230680512592</v>
      </c>
    </row>
    <row r="14" spans="1:25" x14ac:dyDescent="0.35">
      <c r="A14" s="21"/>
      <c r="B14" s="22"/>
      <c r="C14" s="22"/>
      <c r="D14" s="40"/>
      <c r="E14" s="5"/>
      <c r="F14" s="22"/>
      <c r="G14" s="22"/>
      <c r="H14" s="23"/>
      <c r="I14" s="22"/>
      <c r="J14" s="95" t="s">
        <v>34</v>
      </c>
      <c r="K14" s="96"/>
      <c r="L14" s="24"/>
      <c r="M14" s="25">
        <f>SUM(M13)</f>
        <v>15096.774193548386</v>
      </c>
      <c r="N14" s="25">
        <f>SUM(N13)</f>
        <v>471.77419354838719</v>
      </c>
      <c r="O14" s="25">
        <f>SUM(O13)</f>
        <v>314.51612903225805</v>
      </c>
      <c r="P14" s="25">
        <v>0</v>
      </c>
      <c r="Q14" s="25">
        <f>SUM(Q13)</f>
        <v>1288.3461643835617</v>
      </c>
      <c r="R14" s="26">
        <f>SUM(R13)</f>
        <v>17171.410680512592</v>
      </c>
      <c r="S14" s="25">
        <f>SUM(S13)</f>
        <v>2335.2800000000002</v>
      </c>
      <c r="T14" s="25">
        <f>SUM(T13)</f>
        <v>209.24</v>
      </c>
      <c r="U14" s="25">
        <f>SUM(U13)</f>
        <v>467.06</v>
      </c>
      <c r="V14" s="25"/>
      <c r="W14" s="25">
        <f>SUM(W13)</f>
        <v>378.6</v>
      </c>
      <c r="X14" s="25">
        <f>SUM(X13)</f>
        <v>3390.1800000000003</v>
      </c>
      <c r="Y14" s="26">
        <f>SUM(Y13)</f>
        <v>13781.230680512592</v>
      </c>
    </row>
    <row r="15" spans="1:25" x14ac:dyDescent="0.35">
      <c r="A15" s="27"/>
      <c r="B15" s="1"/>
      <c r="C15" s="1"/>
      <c r="D15" s="37"/>
      <c r="E15" s="3"/>
      <c r="F15" s="2"/>
      <c r="G15" s="34"/>
      <c r="H15" s="50"/>
      <c r="I15" s="21"/>
      <c r="J15" s="48"/>
      <c r="K15" s="1"/>
      <c r="L15" s="1"/>
      <c r="M15" s="28"/>
      <c r="N15" s="28"/>
      <c r="O15" s="1"/>
      <c r="P15" s="28"/>
      <c r="Q15" s="28"/>
      <c r="R15" s="1"/>
      <c r="S15" s="1"/>
      <c r="T15" s="1"/>
      <c r="U15" s="29"/>
      <c r="V15" s="29"/>
      <c r="W15" s="1"/>
      <c r="X15" s="1"/>
      <c r="Y15" s="1"/>
    </row>
    <row r="16" spans="1:25" x14ac:dyDescent="0.35">
      <c r="A16" s="30"/>
      <c r="B16" s="1"/>
      <c r="C16" s="1"/>
      <c r="D16" s="37"/>
      <c r="E16" s="3"/>
      <c r="F16" s="2"/>
      <c r="G16" s="2"/>
      <c r="H16" s="2"/>
      <c r="I16" s="9"/>
      <c r="J16" s="48"/>
      <c r="K16" s="1"/>
      <c r="L16" s="1"/>
      <c r="M16" s="1"/>
      <c r="N16" s="29"/>
      <c r="O16" s="1"/>
      <c r="P16" s="1"/>
      <c r="Q16" s="1"/>
      <c r="R16" s="1"/>
      <c r="S16" s="1"/>
      <c r="T16" s="31" t="s">
        <v>35</v>
      </c>
      <c r="U16" s="31"/>
      <c r="V16" s="31"/>
      <c r="W16" s="31"/>
      <c r="X16" s="32"/>
      <c r="Y16" s="32">
        <f>Y14</f>
        <v>13781.230680512592</v>
      </c>
    </row>
    <row r="17" spans="1:26" x14ac:dyDescent="0.35">
      <c r="A17" s="1"/>
      <c r="B17" s="1"/>
      <c r="C17" s="1"/>
      <c r="D17" s="41"/>
      <c r="E17" s="3"/>
      <c r="F17" s="2"/>
      <c r="G17" s="2"/>
      <c r="H17" s="2"/>
      <c r="I17" s="1"/>
      <c r="J17" s="4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1"/>
    </row>
    <row r="18" spans="1:26" x14ac:dyDescent="0.35">
      <c r="A18" s="1"/>
      <c r="B18" s="1"/>
      <c r="C18" s="1"/>
      <c r="D18" s="37"/>
      <c r="E18" s="3"/>
      <c r="F18" s="2"/>
      <c r="G18" s="2"/>
      <c r="H18" s="2"/>
      <c r="I18" s="1"/>
      <c r="J18" s="4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6" x14ac:dyDescent="0.35">
      <c r="A19" s="1"/>
      <c r="B19" s="1"/>
      <c r="C19" s="1"/>
      <c r="D19" s="37"/>
      <c r="E19" s="3"/>
      <c r="F19" s="2"/>
      <c r="G19" s="2"/>
      <c r="H19" s="2"/>
      <c r="I19" s="1"/>
      <c r="J19" s="48"/>
      <c r="K19" s="1"/>
      <c r="L19" s="1"/>
      <c r="M19" s="28"/>
      <c r="N19" s="33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1"/>
      <c r="Z19" s="69">
        <f>31-24+1+30</f>
        <v>38</v>
      </c>
    </row>
    <row r="20" spans="1:26" x14ac:dyDescent="0.35">
      <c r="A20" s="1"/>
      <c r="B20" s="1"/>
      <c r="C20" s="1"/>
      <c r="D20" s="37"/>
      <c r="E20" s="3"/>
      <c r="F20" s="2"/>
      <c r="G20" s="2"/>
      <c r="H20" s="2"/>
      <c r="I20" s="1"/>
      <c r="J20" s="48"/>
      <c r="K20" s="1"/>
      <c r="L20" s="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69">
        <f>14709.68+459.68</f>
        <v>15169.36</v>
      </c>
    </row>
    <row r="21" spans="1:26" x14ac:dyDescent="0.35">
      <c r="A21" s="1"/>
      <c r="B21" s="1"/>
      <c r="C21" s="1"/>
      <c r="D21" s="37"/>
      <c r="E21" s="3"/>
      <c r="F21" s="2"/>
      <c r="G21" s="2"/>
      <c r="H21" s="2"/>
      <c r="I21" s="1"/>
      <c r="J21" s="48"/>
      <c r="K21" s="1"/>
      <c r="L21" s="1"/>
      <c r="M21" s="1"/>
      <c r="N21" s="28"/>
      <c r="O21" s="1"/>
      <c r="P21" s="1"/>
      <c r="Q21" s="1"/>
      <c r="R21" s="1"/>
      <c r="S21" s="1"/>
      <c r="T21" s="1"/>
      <c r="U21" s="1"/>
      <c r="V21" s="1"/>
      <c r="W21" s="1"/>
      <c r="X21" s="28"/>
      <c r="Y21" s="1"/>
      <c r="Z21" s="69">
        <f>Z20*38/365</f>
        <v>1579.2758356164386</v>
      </c>
    </row>
    <row r="22" spans="1:26" x14ac:dyDescent="0.35">
      <c r="A22" s="1"/>
      <c r="B22" s="1"/>
      <c r="C22" s="1"/>
      <c r="D22" s="37"/>
      <c r="E22" s="3"/>
      <c r="F22" s="2"/>
      <c r="G22" s="2"/>
      <c r="H22" s="34"/>
      <c r="I22" s="21"/>
      <c r="J22" s="4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x14ac:dyDescent="0.35">
      <c r="A23" s="1"/>
      <c r="B23" s="52" t="s">
        <v>36</v>
      </c>
      <c r="C23" s="97"/>
      <c r="D23" s="97"/>
      <c r="E23" s="53"/>
      <c r="F23" s="54"/>
      <c r="G23" s="54"/>
      <c r="H23" s="55"/>
      <c r="I23" s="55"/>
      <c r="J23" s="56"/>
      <c r="K23" s="57"/>
      <c r="L23" s="54"/>
      <c r="M23" s="57"/>
      <c r="N23" s="57"/>
      <c r="O23" s="57"/>
      <c r="P23" s="57"/>
      <c r="Q23" s="57"/>
      <c r="R23" s="58" t="s">
        <v>37</v>
      </c>
      <c r="S23" s="98"/>
      <c r="T23" s="98"/>
      <c r="U23" s="98"/>
      <c r="V23" s="98"/>
      <c r="W23" s="98"/>
      <c r="X23" s="1"/>
      <c r="Y23" s="1"/>
    </row>
    <row r="24" spans="1:26" x14ac:dyDescent="0.35">
      <c r="A24" s="35"/>
      <c r="B24" s="57"/>
      <c r="C24" s="99" t="s">
        <v>38</v>
      </c>
      <c r="D24" s="99"/>
      <c r="E24" s="59"/>
      <c r="F24" s="54"/>
      <c r="G24" s="54"/>
      <c r="H24" s="54"/>
      <c r="I24" s="60"/>
      <c r="J24" s="94"/>
      <c r="K24" s="94"/>
      <c r="L24" s="94"/>
      <c r="M24" s="94"/>
      <c r="N24" s="61"/>
      <c r="O24" s="61"/>
      <c r="P24" s="61"/>
      <c r="Q24" s="61"/>
      <c r="R24" s="61"/>
      <c r="S24" s="99" t="s">
        <v>27</v>
      </c>
      <c r="T24" s="99"/>
      <c r="U24" s="99"/>
      <c r="V24" s="99"/>
      <c r="W24" s="99"/>
      <c r="X24" s="1"/>
      <c r="Y24" s="28"/>
    </row>
    <row r="25" spans="1:26" x14ac:dyDescent="0.35">
      <c r="A25" s="35"/>
      <c r="B25" s="57"/>
      <c r="C25" s="94" t="s">
        <v>43</v>
      </c>
      <c r="D25" s="94"/>
      <c r="E25" s="59"/>
      <c r="F25" s="62"/>
      <c r="G25" s="62"/>
      <c r="H25" s="54"/>
      <c r="I25" s="60"/>
      <c r="J25" s="94"/>
      <c r="K25" s="94"/>
      <c r="L25" s="94"/>
      <c r="M25" s="94"/>
      <c r="N25" s="61"/>
      <c r="O25" s="61"/>
      <c r="P25" s="61"/>
      <c r="Q25" s="61"/>
      <c r="R25" s="61"/>
      <c r="S25" s="93" t="s">
        <v>39</v>
      </c>
      <c r="T25" s="93"/>
      <c r="U25" s="93"/>
      <c r="V25" s="93"/>
      <c r="W25" s="93"/>
      <c r="X25" s="1"/>
      <c r="Y25" s="1"/>
    </row>
    <row r="26" spans="1:26" x14ac:dyDescent="0.35">
      <c r="A26" s="1"/>
      <c r="B26" s="63"/>
      <c r="C26" s="94" t="s">
        <v>40</v>
      </c>
      <c r="D26" s="94"/>
      <c r="E26" s="59"/>
      <c r="F26" s="62"/>
      <c r="G26" s="62"/>
      <c r="H26" s="54"/>
      <c r="I26" s="54"/>
      <c r="J26" s="94"/>
      <c r="K26" s="94"/>
      <c r="L26" s="94"/>
      <c r="M26" s="94"/>
      <c r="N26" s="61"/>
      <c r="O26" s="61"/>
      <c r="P26" s="61"/>
      <c r="Q26" s="61"/>
      <c r="R26" s="61"/>
      <c r="S26" s="93" t="s">
        <v>41</v>
      </c>
      <c r="T26" s="93"/>
      <c r="U26" s="93"/>
      <c r="V26" s="93"/>
      <c r="W26" s="93"/>
      <c r="X26" s="1"/>
      <c r="Y26" s="36" t="s">
        <v>42</v>
      </c>
    </row>
    <row r="27" spans="1:26" x14ac:dyDescent="0.35">
      <c r="A27" s="1"/>
      <c r="B27" s="1"/>
      <c r="C27" s="1"/>
      <c r="D27" s="37"/>
      <c r="E27" s="3"/>
      <c r="F27" s="2"/>
      <c r="G27" s="2"/>
      <c r="H27" s="34"/>
      <c r="I27" s="21"/>
      <c r="J27" s="4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x14ac:dyDescent="0.35">
      <c r="A28" s="1"/>
      <c r="B28" s="1"/>
      <c r="C28" s="1"/>
      <c r="D28" s="37"/>
      <c r="E28" s="3"/>
      <c r="F28" s="2"/>
      <c r="G28" s="2"/>
      <c r="H28" s="34"/>
      <c r="I28" s="21"/>
      <c r="J28" s="4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</sheetData>
  <sheetProtection algorithmName="SHA-512" hashValue="Xu2Hna0FeiQFqYwxEuq22MCMPAdaXo9k6uyKDsnedaVuQ8GSLd/t7AHaG+eeBnIlitnzDg3lSFMxFqyYX/nAgw==" saltValue="Du5jN2PNYZ4Btn7iYBK19w==" spinCount="100000" sheet="1" formatCells="0" formatColumns="0" formatRows="0" insertColumns="0" insertRows="0" insertHyperlinks="0" deleteColumns="0" deleteRows="0" sort="0" autoFilter="0" pivotTables="0"/>
  <mergeCells count="43">
    <mergeCell ref="G13:I13"/>
    <mergeCell ref="C25:D25"/>
    <mergeCell ref="J25:M25"/>
    <mergeCell ref="S25:W25"/>
    <mergeCell ref="C26:D26"/>
    <mergeCell ref="J26:M26"/>
    <mergeCell ref="S26:W26"/>
    <mergeCell ref="J14:K14"/>
    <mergeCell ref="C23:D23"/>
    <mergeCell ref="S23:W23"/>
    <mergeCell ref="C24:D24"/>
    <mergeCell ref="J24:M24"/>
    <mergeCell ref="S24:W24"/>
    <mergeCell ref="W11:W12"/>
    <mergeCell ref="S9:W9"/>
    <mergeCell ref="R9:R12"/>
    <mergeCell ref="J9:J12"/>
    <mergeCell ref="K9:K12"/>
    <mergeCell ref="L9:L12"/>
    <mergeCell ref="S11:S12"/>
    <mergeCell ref="T11:T12"/>
    <mergeCell ref="U11:U12"/>
    <mergeCell ref="M9:P9"/>
    <mergeCell ref="V11:V12"/>
    <mergeCell ref="M10:N10"/>
    <mergeCell ref="Q9:Q10"/>
    <mergeCell ref="Q11:Q12"/>
    <mergeCell ref="A2:Y2"/>
    <mergeCell ref="A3:Y3"/>
    <mergeCell ref="A8:Y8"/>
    <mergeCell ref="A9:A12"/>
    <mergeCell ref="B9:B12"/>
    <mergeCell ref="C9:C12"/>
    <mergeCell ref="D9:D12"/>
    <mergeCell ref="E9:E12"/>
    <mergeCell ref="F9:F12"/>
    <mergeCell ref="G9:G12"/>
    <mergeCell ref="H9:I12"/>
    <mergeCell ref="X9:X12"/>
    <mergeCell ref="Y9:Y12"/>
    <mergeCell ref="M11:M12"/>
    <mergeCell ref="N11:N12"/>
    <mergeCell ref="P11:P12"/>
  </mergeCells>
  <pageMargins left="0.23622047244094491" right="0.23622047244094491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2022-08-01T14:33:17Z</dcterms:modified>
</cp:coreProperties>
</file>