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2\LIBRE ACCESO A LA INFORMACIÓN\11 NOVIEMBRE\"/>
    </mc:Choice>
  </mc:AlternateContent>
  <workbookProtection workbookAlgorithmName="SHA-512" workbookHashValue="h74DfcmVvg7oQafocpHvOU+spImAXL872mESjHOmVRzenFzkLWM34jrNBMAejHMpsgKvsN4il4mWXB84/r+u6Q==" workbookSaltValue="EdVGojjJ75RLtoMdcYZB2w==" workbookSpinCount="100000" lockStructure="1"/>
  <bookViews>
    <workbookView xWindow="0" yWindow="0" windowWidth="28800" windowHeight="118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P34" i="1" s="1"/>
  <c r="O29" i="1"/>
  <c r="O34" i="1" s="1"/>
  <c r="J29" i="1"/>
  <c r="N28" i="1"/>
  <c r="M28" i="1"/>
  <c r="L28" i="1"/>
  <c r="K28" i="1"/>
  <c r="I27" i="1"/>
  <c r="H27" i="1"/>
  <c r="M27" i="1" s="1"/>
  <c r="N26" i="1"/>
  <c r="M26" i="1"/>
  <c r="L26" i="1"/>
  <c r="K26" i="1"/>
  <c r="N25" i="1"/>
  <c r="M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I19" i="1"/>
  <c r="H19" i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I18" i="1"/>
  <c r="H18" i="1"/>
  <c r="G18" i="1"/>
  <c r="N11" i="1"/>
  <c r="M11" i="1"/>
  <c r="L11" i="1"/>
  <c r="K11" i="1"/>
  <c r="N10" i="1"/>
  <c r="M10" i="1"/>
  <c r="L10" i="1"/>
  <c r="K10" i="1"/>
  <c r="M19" i="1" l="1"/>
  <c r="Q25" i="1"/>
  <c r="Q21" i="1"/>
  <c r="R21" i="1" s="1"/>
  <c r="Q23" i="1"/>
  <c r="R23" i="1" s="1"/>
  <c r="N27" i="1"/>
  <c r="Q11" i="1"/>
  <c r="R11" i="1" s="1"/>
  <c r="L19" i="1"/>
  <c r="I29" i="1"/>
  <c r="H29" i="1"/>
  <c r="Q22" i="1"/>
  <c r="R22" i="1" s="1"/>
  <c r="Q24" i="1"/>
  <c r="R24" i="1" s="1"/>
  <c r="Q26" i="1"/>
  <c r="R26" i="1" s="1"/>
  <c r="Q20" i="1"/>
  <c r="R20" i="1" s="1"/>
  <c r="Q28" i="1"/>
  <c r="R28" i="1" s="1"/>
  <c r="K27" i="1"/>
  <c r="Q10" i="1"/>
  <c r="R10" i="1" s="1"/>
  <c r="L27" i="1"/>
  <c r="Q27" i="1" s="1"/>
  <c r="N18" i="1"/>
  <c r="R25" i="1"/>
  <c r="N19" i="1"/>
  <c r="K18" i="1"/>
  <c r="G29" i="1"/>
  <c r="L18" i="1"/>
  <c r="M18" i="1"/>
  <c r="M29" i="1" s="1"/>
  <c r="M34" i="1" s="1"/>
  <c r="K19" i="1"/>
  <c r="Q19" i="1" l="1"/>
  <c r="R19" i="1" s="1"/>
  <c r="R27" i="1"/>
  <c r="K29" i="1"/>
  <c r="K34" i="1" s="1"/>
  <c r="N29" i="1"/>
  <c r="N34" i="1" s="1"/>
  <c r="L29" i="1"/>
  <c r="L34" i="1" s="1"/>
  <c r="Q18" i="1"/>
  <c r="Q29" i="1" l="1"/>
  <c r="Q34" i="1" s="1"/>
  <c r="R18" i="1"/>
  <c r="R29" i="1" s="1"/>
  <c r="R34" i="1" s="1"/>
</calcChain>
</file>

<file path=xl/sharedStrings.xml><?xml version="1.0" encoding="utf-8"?>
<sst xmlns="http://schemas.openxmlformats.org/spreadsheetml/2006/main" count="110" uniqueCount="68">
  <si>
    <t xml:space="preserve"> </t>
  </si>
  <si>
    <t>AUTORIDAD PARA EL MANEJO SUSTENTABLE DE LA CUENCA Y DEL LAGO DE AMATITLÁN
NÓMINA DE SUELDOS CORRESPONDIENTES AL MES DE NOVIEMBRE DE 2022</t>
  </si>
  <si>
    <t>RENGLÓN 011 PERSONAL PERMANENTE</t>
  </si>
  <si>
    <t>No.</t>
  </si>
  <si>
    <t>Renglón</t>
  </si>
  <si>
    <t>Puesto Nominal</t>
  </si>
  <si>
    <t>Puesto Funcional</t>
  </si>
  <si>
    <t>NOMBRE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</si>
  <si>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</si>
  <si>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</si>
  <si>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</si>
  <si>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</si>
  <si>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</si>
  <si>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</si>
  <si>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</si>
  <si>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</si>
  <si>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</si>
  <si>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</si>
  <si>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</si>
  <si>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</si>
  <si>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</si>
  <si>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</si>
  <si>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</si>
  <si>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</si>
  <si>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</si>
  <si>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</si>
  <si>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</si>
  <si>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</si>
  <si>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</si>
  <si>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 xml:space="preserve">Edgar Rolando Zamora Ruíz </t>
  </si>
  <si>
    <t>RENGLÓN 022 PERSONAL POR CONTRATO</t>
  </si>
  <si>
    <t>Renglón          022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</si>
  <si>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</si>
  <si>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</si>
  <si>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</si>
  <si>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</si>
  <si>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</si>
  <si>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</si>
  <si>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</si>
  <si>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</si>
  <si>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</si>
  <si>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Brayan Onasis Estevez Ruiz</t>
  </si>
  <si>
    <t>Director Ejecutivo ll</t>
  </si>
  <si>
    <t>Jefe de Evaluacion y Seguimiento</t>
  </si>
  <si>
    <t>Harold Alexander Cruz Juarez</t>
  </si>
  <si>
    <t xml:space="preserve">Jefe de Forestal </t>
  </si>
  <si>
    <t xml:space="preserve">Rosa Maria López Vides </t>
  </si>
  <si>
    <t>Director Ejecutivo II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</si>
  <si>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</si>
  <si>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</si>
  <si>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</si>
  <si>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</si>
  <si>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</si>
  <si>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</si>
  <si>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</t>
  </si>
  <si>
    <t>Patricia Del Rosario Tello Sartoressi</t>
  </si>
  <si>
    <t>Subdirector Ejecutivo II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</si>
  <si>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</si>
  <si>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</si>
  <si>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</si>
  <si>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</si>
  <si>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>Subdirector Ejecutivo III</t>
  </si>
  <si>
    <t xml:space="preserve">Jefe de Educación Ambiental </t>
  </si>
  <si>
    <t>Angela Exceli Gil Marroquín</t>
  </si>
  <si>
    <t>Direcotr Ejecutivo II</t>
  </si>
  <si>
    <t xml:space="preserve">Jefe de Ejecución de Proyectos </t>
  </si>
  <si>
    <t xml:space="preserve">Lourdes del Carmen Ponciano Ardon </t>
  </si>
  <si>
    <t>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</si>
</sst>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rgb="FFF6AF3B"/>
      <name val="Century Gothic"/>
      <family val="2"/>
    </font>
    <font>
      <sz val="11"/>
      <color indexed="8"/>
      <name val="Calibri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2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 wrapText="1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4" fillId="2" borderId="0" xfId="3" applyFont="1" applyFill="1" applyBorder="1" applyAlignment="1" applyProtection="1">
      <alignment horizontal="center" vertical="center"/>
      <protection hidden="1"/>
    </xf>
    <xf numFmtId="0" fontId="4" fillId="2" borderId="0" xfId="3" applyFont="1" applyFill="1" applyBorder="1" applyAlignment="1" applyProtection="1">
      <alignment horizontal="center" vertical="center"/>
      <protection hidden="1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0" fontId="4" fillId="3" borderId="2" xfId="2" applyFont="1" applyFill="1" applyBorder="1" applyAlignment="1" applyProtection="1">
      <alignment horizontal="center" vertical="center" wrapText="1"/>
      <protection hidden="1"/>
    </xf>
    <xf numFmtId="0" fontId="4" fillId="3" borderId="3" xfId="2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Protection="1">
      <protection hidden="1"/>
    </xf>
    <xf numFmtId="0" fontId="5" fillId="3" borderId="5" xfId="0" applyFont="1" applyFill="1" applyBorder="1" applyProtection="1">
      <protection hidden="1"/>
    </xf>
    <xf numFmtId="0" fontId="4" fillId="4" borderId="1" xfId="2" applyFont="1" applyFill="1" applyBorder="1" applyAlignment="1" applyProtection="1">
      <alignment horizontal="center" vertical="center" wrapText="1"/>
      <protection hidden="1"/>
    </xf>
    <xf numFmtId="0" fontId="4" fillId="3" borderId="4" xfId="2" applyFont="1" applyFill="1" applyBorder="1" applyAlignment="1" applyProtection="1">
      <alignment horizontal="center" vertical="center"/>
      <protection hidden="1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2" xfId="2" applyFont="1" applyFill="1" applyBorder="1" applyAlignment="1" applyProtection="1">
      <alignment horizontal="center" vertical="center" wrapText="1"/>
      <protection hidden="1"/>
    </xf>
    <xf numFmtId="0" fontId="4" fillId="3" borderId="3" xfId="2" applyFont="1" applyFill="1" applyBorder="1" applyAlignment="1" applyProtection="1">
      <alignment horizontal="center" vertical="center" wrapText="1"/>
      <protection hidden="1"/>
    </xf>
    <xf numFmtId="0" fontId="4" fillId="4" borderId="6" xfId="2" applyFont="1" applyFill="1" applyBorder="1" applyAlignment="1" applyProtection="1">
      <alignment horizontal="center" vertical="center" wrapText="1"/>
      <protection hidden="1"/>
    </xf>
    <xf numFmtId="0" fontId="4" fillId="3" borderId="2" xfId="2" applyFont="1" applyFill="1" applyBorder="1" applyAlignment="1" applyProtection="1">
      <alignment horizontal="center" vertical="center"/>
      <protection hidden="1"/>
    </xf>
    <xf numFmtId="0" fontId="4" fillId="3" borderId="3" xfId="2" applyFont="1" applyFill="1" applyBorder="1" applyAlignment="1" applyProtection="1">
      <alignment horizontal="center" vertical="center"/>
      <protection hidden="1"/>
    </xf>
    <xf numFmtId="0" fontId="4" fillId="3" borderId="1" xfId="4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4" fillId="4" borderId="7" xfId="2" applyFont="1" applyFill="1" applyBorder="1" applyAlignment="1" applyProtection="1">
      <alignment horizontal="center" vertical="center" wrapText="1"/>
      <protection hidden="1"/>
    </xf>
    <xf numFmtId="0" fontId="4" fillId="3" borderId="7" xfId="4" applyFont="1" applyFill="1" applyBorder="1" applyAlignment="1" applyProtection="1">
      <alignment horizontal="center" vertical="center" wrapText="1"/>
      <protection hidden="1"/>
    </xf>
    <xf numFmtId="0" fontId="3" fillId="2" borderId="2" xfId="2" applyNumberFormat="1" applyFont="1" applyFill="1" applyBorder="1" applyAlignment="1" applyProtection="1">
      <alignment horizontal="center" vertical="center"/>
      <protection hidden="1"/>
    </xf>
    <xf numFmtId="49" fontId="3" fillId="2" borderId="2" xfId="4" applyNumberFormat="1" applyFont="1" applyFill="1" applyBorder="1" applyAlignment="1" applyProtection="1">
      <alignment horizontal="center" vertical="center"/>
      <protection hidden="1"/>
    </xf>
    <xf numFmtId="0" fontId="3" fillId="2" borderId="2" xfId="2" applyNumberFormat="1" applyFont="1" applyFill="1" applyBorder="1" applyAlignment="1" applyProtection="1">
      <alignment horizontal="left" vertical="center"/>
      <protection hidden="1"/>
    </xf>
    <xf numFmtId="0" fontId="3" fillId="2" borderId="2" xfId="2" applyNumberFormat="1" applyFont="1" applyFill="1" applyBorder="1" applyAlignment="1" applyProtection="1">
      <alignment horizontal="left" vertical="center" wrapText="1"/>
      <protection hidden="1"/>
    </xf>
    <xf numFmtId="0" fontId="3" fillId="0" borderId="3" xfId="2" applyNumberFormat="1" applyFont="1" applyFill="1" applyBorder="1" applyAlignment="1" applyProtection="1">
      <alignment horizontal="left" vertical="center"/>
      <protection hidden="1"/>
    </xf>
    <xf numFmtId="0" fontId="3" fillId="0" borderId="5" xfId="2" applyNumberFormat="1" applyFont="1" applyFill="1" applyBorder="1" applyAlignment="1" applyProtection="1">
      <alignment horizontal="left" vertical="center"/>
      <protection hidden="1"/>
    </xf>
    <xf numFmtId="164" fontId="3" fillId="0" borderId="2" xfId="1" applyNumberFormat="1" applyFont="1" applyFill="1" applyBorder="1" applyAlignment="1" applyProtection="1">
      <alignment vertical="center"/>
      <protection hidden="1"/>
    </xf>
    <xf numFmtId="164" fontId="3" fillId="5" borderId="2" xfId="1" applyNumberFormat="1" applyFont="1" applyFill="1" applyBorder="1" applyAlignment="1" applyProtection="1">
      <alignment vertical="center"/>
      <protection hidden="1"/>
    </xf>
    <xf numFmtId="164" fontId="3" fillId="0" borderId="2" xfId="0" applyNumberFormat="1" applyFont="1" applyFill="1" applyBorder="1" applyAlignment="1" applyProtection="1">
      <alignment horizontal="right" vertical="center"/>
      <protection hidden="1"/>
    </xf>
    <xf numFmtId="44" fontId="3" fillId="0" borderId="2" xfId="1" applyFont="1" applyFill="1" applyBorder="1" applyAlignment="1" applyProtection="1">
      <alignment vertical="center"/>
      <protection hidden="1"/>
    </xf>
    <xf numFmtId="0" fontId="4" fillId="2" borderId="0" xfId="3" applyFont="1" applyFill="1" applyBorder="1" applyAlignment="1" applyProtection="1">
      <alignment horizontal="center" vertical="center" wrapText="1"/>
      <protection hidden="1"/>
    </xf>
    <xf numFmtId="164" fontId="4" fillId="3" borderId="2" xfId="1" applyNumberFormat="1" applyFont="1" applyFill="1" applyBorder="1" applyAlignment="1" applyProtection="1">
      <alignment vertical="center"/>
      <protection hidden="1"/>
    </xf>
    <xf numFmtId="164" fontId="4" fillId="4" borderId="2" xfId="1" applyNumberFormat="1" applyFont="1" applyFill="1" applyBorder="1" applyAlignment="1" applyProtection="1">
      <alignment vertical="center"/>
      <protection hidden="1"/>
    </xf>
    <xf numFmtId="164" fontId="4" fillId="3" borderId="2" xfId="0" applyNumberFormat="1" applyFont="1" applyFill="1" applyBorder="1" applyAlignment="1" applyProtection="1">
      <alignment horizontal="right" vertical="center"/>
      <protection hidden="1"/>
    </xf>
    <xf numFmtId="164" fontId="3" fillId="4" borderId="2" xfId="1" applyNumberFormat="1" applyFont="1" applyFill="1" applyBorder="1" applyAlignment="1" applyProtection="1">
      <alignment vertical="center"/>
      <protection hidden="1"/>
    </xf>
    <xf numFmtId="44" fontId="4" fillId="3" borderId="2" xfId="1" applyFont="1" applyFill="1" applyBorder="1" applyAlignment="1" applyProtection="1">
      <alignment vertical="center"/>
      <protection hidden="1"/>
    </xf>
    <xf numFmtId="164" fontId="4" fillId="2" borderId="0" xfId="1" applyNumberFormat="1" applyFont="1" applyFill="1" applyBorder="1" applyAlignment="1" applyProtection="1">
      <alignment vertical="center"/>
      <protection hidden="1"/>
    </xf>
    <xf numFmtId="164" fontId="4" fillId="2" borderId="0" xfId="0" applyNumberFormat="1" applyFont="1" applyFill="1" applyBorder="1" applyAlignment="1" applyProtection="1">
      <alignment horizontal="right" vertical="center"/>
      <protection hidden="1"/>
    </xf>
    <xf numFmtId="44" fontId="4" fillId="2" borderId="0" xfId="1" applyFont="1" applyFill="1" applyBorder="1" applyAlignment="1" applyProtection="1">
      <alignment vertical="center"/>
      <protection hidden="1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3" fillId="2" borderId="2" xfId="4" applyNumberFormat="1" applyFont="1" applyFill="1" applyBorder="1" applyAlignment="1" applyProtection="1">
      <alignment horizontal="left" vertical="center"/>
      <protection hidden="1"/>
    </xf>
    <xf numFmtId="0" fontId="3" fillId="2" borderId="2" xfId="4" applyNumberFormat="1" applyFont="1" applyFill="1" applyBorder="1" applyAlignment="1" applyProtection="1">
      <alignment horizontal="left" vertical="center" wrapText="1"/>
      <protection hidden="1"/>
    </xf>
    <xf numFmtId="0" fontId="3" fillId="0" borderId="3" xfId="4" applyNumberFormat="1" applyFont="1" applyFill="1" applyBorder="1" applyAlignment="1" applyProtection="1">
      <alignment horizontal="left" vertical="center"/>
      <protection hidden="1"/>
    </xf>
    <xf numFmtId="0" fontId="3" fillId="0" borderId="5" xfId="4" applyNumberFormat="1" applyFont="1" applyFill="1" applyBorder="1" applyAlignment="1" applyProtection="1">
      <alignment horizontal="left" vertical="center"/>
      <protection hidden="1"/>
    </xf>
    <xf numFmtId="0" fontId="3" fillId="0" borderId="2" xfId="2" applyNumberFormat="1" applyFont="1" applyFill="1" applyBorder="1" applyAlignment="1" applyProtection="1">
      <alignment horizontal="left" vertical="center"/>
      <protection hidden="1"/>
    </xf>
    <xf numFmtId="44" fontId="3" fillId="0" borderId="2" xfId="5" applyNumberFormat="1" applyFont="1" applyFill="1" applyBorder="1" applyAlignment="1" applyProtection="1">
      <alignment vertical="center"/>
      <protection hidden="1"/>
    </xf>
    <xf numFmtId="164" fontId="3" fillId="0" borderId="7" xfId="0" applyNumberFormat="1" applyFont="1" applyFill="1" applyBorder="1" applyAlignment="1" applyProtection="1">
      <alignment horizontal="right" vertical="center"/>
      <protection hidden="1"/>
    </xf>
    <xf numFmtId="44" fontId="3" fillId="0" borderId="7" xfId="5" applyNumberFormat="1" applyFont="1" applyFill="1" applyBorder="1" applyAlignment="1" applyProtection="1">
      <alignment vertical="center"/>
      <protection hidden="1"/>
    </xf>
    <xf numFmtId="44" fontId="3" fillId="0" borderId="7" xfId="1" applyFont="1" applyFill="1" applyBorder="1" applyAlignment="1" applyProtection="1">
      <alignment vertical="center"/>
      <protection hidden="1"/>
    </xf>
    <xf numFmtId="164" fontId="5" fillId="0" borderId="7" xfId="0" applyNumberFormat="1" applyFont="1" applyFill="1" applyBorder="1" applyAlignment="1" applyProtection="1">
      <alignment horizontal="right" vertical="center"/>
      <protection hidden="1"/>
    </xf>
    <xf numFmtId="0" fontId="3" fillId="2" borderId="2" xfId="4" applyNumberFormat="1" applyFont="1" applyFill="1" applyBorder="1" applyAlignment="1" applyProtection="1">
      <alignment horizontal="left" vertical="top" wrapText="1"/>
      <protection hidden="1"/>
    </xf>
    <xf numFmtId="0" fontId="3" fillId="0" borderId="2" xfId="4" applyNumberFormat="1" applyFont="1" applyFill="1" applyBorder="1" applyAlignment="1" applyProtection="1">
      <alignment horizontal="left" vertical="center"/>
      <protection hidden="1"/>
    </xf>
    <xf numFmtId="0" fontId="3" fillId="0" borderId="2" xfId="4" applyNumberFormat="1" applyFont="1" applyFill="1" applyBorder="1" applyAlignment="1" applyProtection="1">
      <alignment horizontal="left" vertical="center" wrapText="1"/>
      <protection hidden="1"/>
    </xf>
    <xf numFmtId="0" fontId="3" fillId="0" borderId="2" xfId="2" applyNumberFormat="1" applyFont="1" applyFill="1" applyBorder="1" applyAlignment="1" applyProtection="1">
      <alignment horizontal="left" vertical="center"/>
      <protection hidden="1"/>
    </xf>
    <xf numFmtId="0" fontId="3" fillId="0" borderId="2" xfId="4" applyNumberFormat="1" applyFont="1" applyFill="1" applyBorder="1" applyAlignment="1" applyProtection="1">
      <alignment horizontal="left" vertical="center"/>
      <protection hidden="1"/>
    </xf>
    <xf numFmtId="0" fontId="3" fillId="2" borderId="0" xfId="2" applyFont="1" applyFill="1" applyBorder="1" applyAlignment="1" applyProtection="1">
      <alignment vertical="center"/>
      <protection hidden="1"/>
    </xf>
    <xf numFmtId="0" fontId="4" fillId="2" borderId="0" xfId="2" applyNumberFormat="1" applyFont="1" applyFill="1" applyBorder="1" applyAlignment="1" applyProtection="1">
      <alignment vertical="center"/>
      <protection hidden="1"/>
    </xf>
    <xf numFmtId="0" fontId="4" fillId="2" borderId="0" xfId="2" applyNumberFormat="1" applyFont="1" applyFill="1" applyBorder="1" applyAlignment="1" applyProtection="1">
      <alignment vertical="center" wrapText="1"/>
      <protection hidden="1"/>
    </xf>
    <xf numFmtId="0" fontId="8" fillId="0" borderId="0" xfId="0" applyFont="1" applyProtection="1">
      <protection hidden="1"/>
    </xf>
    <xf numFmtId="164" fontId="4" fillId="3" borderId="2" xfId="2" applyNumberFormat="1" applyFont="1" applyFill="1" applyBorder="1" applyAlignment="1" applyProtection="1">
      <alignment vertical="center"/>
      <protection hidden="1"/>
    </xf>
    <xf numFmtId="164" fontId="4" fillId="4" borderId="2" xfId="2" applyNumberFormat="1" applyFont="1" applyFill="1" applyBorder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9" fillId="2" borderId="0" xfId="0" applyFont="1" applyFill="1" applyBorder="1" applyProtection="1"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44" fontId="3" fillId="2" borderId="0" xfId="2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4" fillId="4" borderId="2" xfId="2" applyFont="1" applyFill="1" applyBorder="1" applyAlignment="1" applyProtection="1">
      <alignment horizontal="center" vertical="center" wrapText="1"/>
      <protection hidden="1"/>
    </xf>
    <xf numFmtId="0" fontId="4" fillId="3" borderId="2" xfId="2" applyFont="1" applyFill="1" applyBorder="1" applyAlignment="1" applyProtection="1">
      <alignment horizontal="center" vertical="center"/>
      <protection hidden="1"/>
    </xf>
    <xf numFmtId="0" fontId="10" fillId="4" borderId="2" xfId="3" applyFont="1" applyFill="1" applyBorder="1" applyAlignment="1" applyProtection="1">
      <alignment horizontal="center" vertical="center" wrapText="1"/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wrapText="1"/>
      <protection hidden="1"/>
    </xf>
    <xf numFmtId="0" fontId="3" fillId="0" borderId="0" xfId="2" applyFont="1" applyFill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alignment horizontal="center" vertical="center" wrapText="1"/>
      <protection hidden="1"/>
    </xf>
    <xf numFmtId="0" fontId="4" fillId="3" borderId="2" xfId="4" applyFont="1" applyFill="1" applyBorder="1" applyAlignment="1" applyProtection="1">
      <alignment horizontal="center" vertical="center" wrapText="1"/>
      <protection hidden="1"/>
    </xf>
    <xf numFmtId="0" fontId="11" fillId="2" borderId="0" xfId="2" applyFont="1" applyFill="1" applyAlignment="1" applyProtection="1">
      <alignment vertical="center"/>
      <protection hidden="1"/>
    </xf>
    <xf numFmtId="0" fontId="11" fillId="0" borderId="0" xfId="2" applyFont="1" applyFill="1" applyAlignment="1" applyProtection="1">
      <alignment vertical="center"/>
      <protection hidden="1"/>
    </xf>
    <xf numFmtId="0" fontId="11" fillId="0" borderId="0" xfId="2" applyFont="1" applyFill="1" applyAlignment="1" applyProtection="1">
      <alignment horizontal="center" vertical="center" wrapText="1"/>
      <protection hidden="1"/>
    </xf>
    <xf numFmtId="0" fontId="11" fillId="0" borderId="0" xfId="2" applyFont="1" applyFill="1" applyAlignment="1" applyProtection="1">
      <alignment horizontal="center" vertical="center"/>
      <protection hidden="1"/>
    </xf>
    <xf numFmtId="164" fontId="11" fillId="0" borderId="0" xfId="2" applyNumberFormat="1" applyFont="1" applyFill="1" applyAlignment="1" applyProtection="1">
      <alignment vertical="center"/>
      <protection hidden="1"/>
    </xf>
    <xf numFmtId="13" fontId="11" fillId="0" borderId="0" xfId="2" applyNumberFormat="1" applyFont="1" applyFill="1" applyAlignment="1" applyProtection="1">
      <alignment vertical="center"/>
      <protection hidden="1"/>
    </xf>
    <xf numFmtId="164" fontId="4" fillId="3" borderId="2" xfId="2" applyNumberFormat="1" applyFont="1" applyFill="1" applyBorder="1" applyAlignment="1" applyProtection="1">
      <alignment vertical="center" wrapText="1"/>
      <protection hidden="1"/>
    </xf>
    <xf numFmtId="164" fontId="4" fillId="0" borderId="2" xfId="2" applyNumberFormat="1" applyFont="1" applyFill="1" applyBorder="1" applyAlignment="1" applyProtection="1">
      <alignment vertical="center" wrapText="1"/>
      <protection hidden="1"/>
    </xf>
    <xf numFmtId="44" fontId="12" fillId="5" borderId="2" xfId="3" applyNumberFormat="1" applyFont="1" applyFill="1" applyBorder="1" applyAlignment="1" applyProtection="1">
      <alignment vertical="center"/>
      <protection hidden="1"/>
    </xf>
    <xf numFmtId="164" fontId="3" fillId="0" borderId="0" xfId="2" applyNumberFormat="1" applyFont="1" applyFill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</cellXfs>
  <cellStyles count="6"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17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</xdr:row>
      <xdr:rowOff>0</xdr:rowOff>
    </xdr:from>
    <xdr:ext cx="9525" cy="9525"/>
    <xdr:pic>
      <xdr:nvPicPr>
        <xdr:cNvPr id="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819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</xdr:row>
      <xdr:rowOff>0</xdr:rowOff>
    </xdr:from>
    <xdr:ext cx="9525" cy="9525"/>
    <xdr:pic>
      <xdr:nvPicPr>
        <xdr:cNvPr id="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819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</xdr:row>
      <xdr:rowOff>0</xdr:rowOff>
    </xdr:from>
    <xdr:ext cx="9525" cy="9525"/>
    <xdr:pic>
      <xdr:nvPicPr>
        <xdr:cNvPr id="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819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3</xdr:row>
      <xdr:rowOff>0</xdr:rowOff>
    </xdr:from>
    <xdr:ext cx="9525" cy="9525"/>
    <xdr:pic>
      <xdr:nvPicPr>
        <xdr:cNvPr id="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819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18</xdr:row>
      <xdr:rowOff>0</xdr:rowOff>
    </xdr:from>
    <xdr:ext cx="9525" cy="9525"/>
    <xdr:pic>
      <xdr:nvPicPr>
        <xdr:cNvPr id="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17</xdr:row>
      <xdr:rowOff>0</xdr:rowOff>
    </xdr:from>
    <xdr:ext cx="9525" cy="9525"/>
    <xdr:pic>
      <xdr:nvPicPr>
        <xdr:cNvPr id="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9</xdr:row>
      <xdr:rowOff>0</xdr:rowOff>
    </xdr:from>
    <xdr:ext cx="9525" cy="9525"/>
    <xdr:pic>
      <xdr:nvPicPr>
        <xdr:cNvPr id="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257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10</xdr:row>
      <xdr:rowOff>0</xdr:rowOff>
    </xdr:from>
    <xdr:ext cx="9525" cy="9525"/>
    <xdr:pic>
      <xdr:nvPicPr>
        <xdr:cNvPr id="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26479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26</xdr:row>
      <xdr:rowOff>0</xdr:rowOff>
    </xdr:from>
    <xdr:ext cx="9525" cy="9525"/>
    <xdr:pic>
      <xdr:nvPicPr>
        <xdr:cNvPr id="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27</xdr:row>
      <xdr:rowOff>0</xdr:rowOff>
    </xdr:from>
    <xdr:ext cx="9525" cy="9525"/>
    <xdr:pic>
      <xdr:nvPicPr>
        <xdr:cNvPr id="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0389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187098</xdr:colOff>
      <xdr:row>0</xdr:row>
      <xdr:rowOff>85045</xdr:rowOff>
    </xdr:from>
    <xdr:to>
      <xdr:col>4</xdr:col>
      <xdr:colOff>295866</xdr:colOff>
      <xdr:row>4</xdr:row>
      <xdr:rowOff>118042</xdr:rowOff>
    </xdr:to>
    <xdr:pic>
      <xdr:nvPicPr>
        <xdr:cNvPr id="993" name="Imagen 9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098" y="85045"/>
          <a:ext cx="3295752" cy="861672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28</xdr:row>
      <xdr:rowOff>0</xdr:rowOff>
    </xdr:from>
    <xdr:ext cx="9525" cy="9525"/>
    <xdr:pic>
      <xdr:nvPicPr>
        <xdr:cNvPr id="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1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0</xdr:colOff>
      <xdr:row>28</xdr:row>
      <xdr:rowOff>0</xdr:rowOff>
    </xdr:from>
    <xdr:ext cx="9525" cy="9525"/>
    <xdr:pic>
      <xdr:nvPicPr>
        <xdr:cNvPr id="2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15575" y="7296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17</xdr:row>
      <xdr:rowOff>0</xdr:rowOff>
    </xdr:from>
    <xdr:ext cx="9525" cy="9525"/>
    <xdr:pic>
      <xdr:nvPicPr>
        <xdr:cNvPr id="2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305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2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2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18</xdr:row>
      <xdr:rowOff>0</xdr:rowOff>
    </xdr:from>
    <xdr:ext cx="9525" cy="9525"/>
    <xdr:pic>
      <xdr:nvPicPr>
        <xdr:cNvPr id="2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5148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2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19</xdr:row>
      <xdr:rowOff>0</xdr:rowOff>
    </xdr:from>
    <xdr:ext cx="9525" cy="9525"/>
    <xdr:pic>
      <xdr:nvPicPr>
        <xdr:cNvPr id="3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47720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20</xdr:row>
      <xdr:rowOff>0</xdr:rowOff>
    </xdr:from>
    <xdr:ext cx="9525" cy="9525"/>
    <xdr:pic>
      <xdr:nvPicPr>
        <xdr:cNvPr id="3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029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21</xdr:row>
      <xdr:rowOff>0</xdr:rowOff>
    </xdr:from>
    <xdr:ext cx="9525" cy="9525"/>
    <xdr:pic>
      <xdr:nvPicPr>
        <xdr:cNvPr id="3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3911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6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7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7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22</xdr:row>
      <xdr:rowOff>0</xdr:rowOff>
    </xdr:from>
    <xdr:ext cx="9525" cy="9525"/>
    <xdr:pic>
      <xdr:nvPicPr>
        <xdr:cNvPr id="37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6102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7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38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59721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8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39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24</xdr:row>
      <xdr:rowOff>0</xdr:rowOff>
    </xdr:from>
    <xdr:ext cx="9525" cy="9525"/>
    <xdr:pic>
      <xdr:nvPicPr>
        <xdr:cNvPr id="40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30555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0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1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25</xdr:row>
      <xdr:rowOff>0</xdr:rowOff>
    </xdr:from>
    <xdr:ext cx="9525" cy="9525"/>
    <xdr:pic>
      <xdr:nvPicPr>
        <xdr:cNvPr id="42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5436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2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3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26</xdr:row>
      <xdr:rowOff>0</xdr:rowOff>
    </xdr:from>
    <xdr:ext cx="9525" cy="9525"/>
    <xdr:pic>
      <xdr:nvPicPr>
        <xdr:cNvPr id="44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67818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4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2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3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4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5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6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7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8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59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0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8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19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0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1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6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6</xdr:col>
      <xdr:colOff>0</xdr:colOff>
      <xdr:row>27</xdr:row>
      <xdr:rowOff>0</xdr:rowOff>
    </xdr:from>
    <xdr:ext cx="9525" cy="9525"/>
    <xdr:pic>
      <xdr:nvPicPr>
        <xdr:cNvPr id="4627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05375" y="7038975"/>
          <a:ext cx="9525" cy="9525"/>
        </a:xfrm>
        <a:prstGeom prst="rect">
          <a:avLst/>
        </a:prstGeom>
        <a:noFill/>
      </xdr:spPr>
    </xdr:pic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view="pageLayout" zoomScale="71" zoomScaleNormal="100" zoomScalePageLayoutView="71" workbookViewId="0">
      <selection activeCell="D22" sqref="D22"/>
    </sheetView>
  </sheetViews>
  <sheetFormatPr baseColWidth="10" defaultRowHeight="14.25" x14ac:dyDescent="0.2"/>
  <cols>
    <col min="1" max="1" width="4" customWidth="1"/>
    <col min="2" max="2" width="7.75" customWidth="1"/>
    <col min="3" max="3" width="12.75" hidden="1" customWidth="1"/>
    <col min="4" max="4" width="30.5" customWidth="1"/>
    <col min="6" max="6" width="13.25" customWidth="1"/>
    <col min="7" max="7" width="13.125" customWidth="1"/>
    <col min="8" max="8" width="11.5" customWidth="1"/>
    <col min="9" max="9" width="11.625" customWidth="1"/>
    <col min="10" max="10" width="12.75" customWidth="1"/>
    <col min="11" max="11" width="16" customWidth="1"/>
    <col min="12" max="12" width="14.75" customWidth="1"/>
    <col min="13" max="13" width="13.375" customWidth="1"/>
    <col min="14" max="16" width="13.875" customWidth="1"/>
    <col min="17" max="17" width="14.625" customWidth="1"/>
    <col min="18" max="18" width="15.5" customWidth="1"/>
  </cols>
  <sheetData>
    <row r="1" spans="1:18" x14ac:dyDescent="0.2">
      <c r="A1" s="1" t="s">
        <v>0</v>
      </c>
      <c r="B1" s="1"/>
      <c r="C1" s="1"/>
      <c r="D1" s="2"/>
      <c r="E1" s="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2.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ht="15.75" customHeight="1" x14ac:dyDescent="0.3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/>
      <c r="G6" s="10" t="s">
        <v>8</v>
      </c>
      <c r="H6" s="11"/>
      <c r="I6" s="11"/>
      <c r="J6" s="12"/>
      <c r="K6" s="13" t="s">
        <v>9</v>
      </c>
      <c r="L6" s="10" t="s">
        <v>10</v>
      </c>
      <c r="M6" s="14"/>
      <c r="N6" s="14"/>
      <c r="O6" s="14"/>
      <c r="P6" s="14"/>
      <c r="Q6" s="8" t="s">
        <v>11</v>
      </c>
      <c r="R6" s="8" t="s">
        <v>12</v>
      </c>
    </row>
    <row r="7" spans="1:18" ht="24.75" customHeight="1" x14ac:dyDescent="0.2">
      <c r="A7" s="15"/>
      <c r="B7" s="15"/>
      <c r="C7" s="15"/>
      <c r="D7" s="15"/>
      <c r="E7" s="9"/>
      <c r="F7" s="9"/>
      <c r="G7" s="16" t="s">
        <v>13</v>
      </c>
      <c r="H7" s="16" t="s">
        <v>14</v>
      </c>
      <c r="I7" s="16" t="s">
        <v>15</v>
      </c>
      <c r="J7" s="17" t="s">
        <v>16</v>
      </c>
      <c r="K7" s="18"/>
      <c r="L7" s="19">
        <v>118</v>
      </c>
      <c r="M7" s="19">
        <v>202</v>
      </c>
      <c r="N7" s="19">
        <v>201</v>
      </c>
      <c r="O7" s="20">
        <v>102</v>
      </c>
      <c r="P7" s="20">
        <v>203</v>
      </c>
      <c r="Q7" s="15"/>
      <c r="R7" s="15"/>
    </row>
    <row r="8" spans="1:18" x14ac:dyDescent="0.2">
      <c r="A8" s="15"/>
      <c r="B8" s="15"/>
      <c r="C8" s="15"/>
      <c r="D8" s="15"/>
      <c r="E8" s="9"/>
      <c r="F8" s="9"/>
      <c r="G8" s="8" t="s">
        <v>17</v>
      </c>
      <c r="H8" s="8" t="s">
        <v>18</v>
      </c>
      <c r="I8" s="8" t="s">
        <v>19</v>
      </c>
      <c r="J8" s="8" t="s">
        <v>20</v>
      </c>
      <c r="K8" s="18"/>
      <c r="L8" s="8" t="s">
        <v>21</v>
      </c>
      <c r="M8" s="8" t="s">
        <v>22</v>
      </c>
      <c r="N8" s="8" t="s">
        <v>23</v>
      </c>
      <c r="O8" s="21" t="s">
        <v>24</v>
      </c>
      <c r="P8" s="8" t="s">
        <v>25</v>
      </c>
      <c r="Q8" s="15"/>
      <c r="R8" s="15"/>
    </row>
    <row r="9" spans="1:18" x14ac:dyDescent="0.2">
      <c r="A9" s="22"/>
      <c r="B9" s="22"/>
      <c r="C9" s="22"/>
      <c r="D9" s="22"/>
      <c r="E9" s="9"/>
      <c r="F9" s="9"/>
      <c r="G9" s="22"/>
      <c r="H9" s="22"/>
      <c r="I9" s="22"/>
      <c r="J9" s="22"/>
      <c r="K9" s="23"/>
      <c r="L9" s="22" t="s">
        <v>26</v>
      </c>
      <c r="M9" s="22">
        <v>26</v>
      </c>
      <c r="N9" s="22"/>
      <c r="O9" s="24"/>
      <c r="P9" s="22"/>
      <c r="Q9" s="22"/>
      <c r="R9" s="22"/>
    </row>
    <row r="10" spans="1:18" x14ac:dyDescent="0.2">
      <c r="A10" s="25">
        <v>1</v>
      </c>
      <c r="B10" s="26" t="s">
        <v>27</v>
      </c>
      <c r="C10" s="27" t="s">
        <v>28</v>
      </c>
      <c r="D10" s="28" t="s">
        <v>28</v>
      </c>
      <c r="E10" s="29" t="s">
        <v>29</v>
      </c>
      <c r="F10" s="30"/>
      <c r="G10" s="31">
        <v>17500</v>
      </c>
      <c r="H10" s="31">
        <v>0</v>
      </c>
      <c r="I10" s="31">
        <v>250</v>
      </c>
      <c r="J10" s="31">
        <v>12000</v>
      </c>
      <c r="K10" s="32">
        <f>ROUND(SUM(G10:J10),2)</f>
        <v>29750</v>
      </c>
      <c r="L10" s="33">
        <f>ROUND(SUM(G10:H10)*15%,2)</f>
        <v>2625</v>
      </c>
      <c r="M10" s="33">
        <f>ROUND(SUM(G10+H10)*1.344%,2)</f>
        <v>235.2</v>
      </c>
      <c r="N10" s="33">
        <f>ROUND(SUM(G10+H10)*3%,2)</f>
        <v>525</v>
      </c>
      <c r="O10" s="33">
        <v>850</v>
      </c>
      <c r="P10" s="31">
        <v>531</v>
      </c>
      <c r="Q10" s="34">
        <f>SUM(L10:P10)</f>
        <v>4766.2</v>
      </c>
      <c r="R10" s="32">
        <f>K10-Q10</f>
        <v>24983.8</v>
      </c>
    </row>
    <row r="11" spans="1:18" x14ac:dyDescent="0.2">
      <c r="A11" s="7"/>
      <c r="B11" s="7"/>
      <c r="C11" s="7"/>
      <c r="D11" s="35"/>
      <c r="E11" s="7"/>
      <c r="F11" s="7"/>
      <c r="G11" s="36">
        <v>17500</v>
      </c>
      <c r="H11" s="36">
        <v>0</v>
      </c>
      <c r="I11" s="36">
        <v>250</v>
      </c>
      <c r="J11" s="36">
        <v>12000</v>
      </c>
      <c r="K11" s="37">
        <f>ROUND(SUM(G11:J11),2)</f>
        <v>29750</v>
      </c>
      <c r="L11" s="38">
        <f>ROUND(SUM(G11:H11)*15%,2)</f>
        <v>2625</v>
      </c>
      <c r="M11" s="38">
        <f>ROUND(SUM(G11+H11)*1.344%,2)</f>
        <v>235.2</v>
      </c>
      <c r="N11" s="38">
        <f>ROUND(SUM(G11+H11)*3%,2)</f>
        <v>525</v>
      </c>
      <c r="O11" s="38">
        <v>850</v>
      </c>
      <c r="P11" s="39">
        <v>531</v>
      </c>
      <c r="Q11" s="40">
        <f>SUM(L11:P11)</f>
        <v>4766.2</v>
      </c>
      <c r="R11" s="37">
        <f>K11-Q11</f>
        <v>24983.8</v>
      </c>
    </row>
    <row r="12" spans="1:18" x14ac:dyDescent="0.2">
      <c r="A12" s="7"/>
      <c r="B12" s="7"/>
      <c r="C12" s="7"/>
      <c r="D12" s="35"/>
      <c r="E12" s="7"/>
      <c r="F12" s="7"/>
      <c r="G12" s="41"/>
      <c r="H12" s="41"/>
      <c r="I12" s="41"/>
      <c r="J12" s="41"/>
      <c r="K12" s="41"/>
      <c r="L12" s="42"/>
      <c r="M12" s="42"/>
      <c r="N12" s="42"/>
      <c r="O12" s="42"/>
      <c r="P12" s="41"/>
      <c r="Q12" s="43"/>
      <c r="R12" s="41"/>
    </row>
    <row r="13" spans="1:18" x14ac:dyDescent="0.2">
      <c r="A13" s="6" t="s">
        <v>30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5.75" customHeight="1" x14ac:dyDescent="0.3">
      <c r="A14" s="8" t="s">
        <v>3</v>
      </c>
      <c r="B14" s="8" t="s">
        <v>4</v>
      </c>
      <c r="C14" s="8" t="s">
        <v>5</v>
      </c>
      <c r="D14" s="8" t="s">
        <v>6</v>
      </c>
      <c r="E14" s="9" t="s">
        <v>7</v>
      </c>
      <c r="F14" s="9"/>
      <c r="G14" s="10" t="s">
        <v>8</v>
      </c>
      <c r="H14" s="11"/>
      <c r="I14" s="11"/>
      <c r="J14" s="12"/>
      <c r="K14" s="13" t="s">
        <v>9</v>
      </c>
      <c r="L14" s="10" t="s">
        <v>10</v>
      </c>
      <c r="M14" s="14"/>
      <c r="N14" s="14"/>
      <c r="O14" s="14"/>
      <c r="P14" s="14"/>
      <c r="Q14" s="8" t="s">
        <v>11</v>
      </c>
      <c r="R14" s="13" t="s">
        <v>12</v>
      </c>
    </row>
    <row r="15" spans="1:18" ht="25.5" customHeight="1" x14ac:dyDescent="0.2">
      <c r="A15" s="15"/>
      <c r="B15" s="15"/>
      <c r="C15" s="15"/>
      <c r="D15" s="15"/>
      <c r="E15" s="9"/>
      <c r="F15" s="9"/>
      <c r="G15" s="16" t="s">
        <v>31</v>
      </c>
      <c r="H15" s="16" t="s">
        <v>32</v>
      </c>
      <c r="I15" s="16" t="s">
        <v>33</v>
      </c>
      <c r="J15" s="17" t="s">
        <v>34</v>
      </c>
      <c r="K15" s="18"/>
      <c r="L15" s="19">
        <v>118</v>
      </c>
      <c r="M15" s="19">
        <v>202</v>
      </c>
      <c r="N15" s="19">
        <v>201</v>
      </c>
      <c r="O15" s="20">
        <v>102</v>
      </c>
      <c r="P15" s="20">
        <v>203</v>
      </c>
      <c r="Q15" s="15"/>
      <c r="R15" s="18"/>
    </row>
    <row r="16" spans="1:18" x14ac:dyDescent="0.2">
      <c r="A16" s="15"/>
      <c r="B16" s="15"/>
      <c r="C16" s="15"/>
      <c r="D16" s="15"/>
      <c r="E16" s="9"/>
      <c r="F16" s="9"/>
      <c r="G16" s="8" t="s">
        <v>17</v>
      </c>
      <c r="H16" s="8" t="s">
        <v>18</v>
      </c>
      <c r="I16" s="44" t="s">
        <v>35</v>
      </c>
      <c r="J16" s="8" t="s">
        <v>20</v>
      </c>
      <c r="K16" s="18"/>
      <c r="L16" s="8" t="s">
        <v>21</v>
      </c>
      <c r="M16" s="8" t="s">
        <v>22</v>
      </c>
      <c r="N16" s="8" t="s">
        <v>23</v>
      </c>
      <c r="O16" s="21" t="s">
        <v>36</v>
      </c>
      <c r="P16" s="8" t="s">
        <v>25</v>
      </c>
      <c r="Q16" s="15"/>
      <c r="R16" s="18"/>
    </row>
    <row r="17" spans="1:18" x14ac:dyDescent="0.2">
      <c r="A17" s="22"/>
      <c r="B17" s="22"/>
      <c r="C17" s="22"/>
      <c r="D17" s="22"/>
      <c r="E17" s="9"/>
      <c r="F17" s="9"/>
      <c r="G17" s="22"/>
      <c r="H17" s="22"/>
      <c r="I17" s="45" t="s">
        <v>37</v>
      </c>
      <c r="J17" s="22"/>
      <c r="K17" s="23"/>
      <c r="L17" s="22" t="s">
        <v>26</v>
      </c>
      <c r="M17" s="22">
        <v>26</v>
      </c>
      <c r="N17" s="22"/>
      <c r="O17" s="24"/>
      <c r="P17" s="22"/>
      <c r="Q17" s="22"/>
      <c r="R17" s="23"/>
    </row>
    <row r="18" spans="1:18" x14ac:dyDescent="0.2">
      <c r="A18" s="25">
        <v>1</v>
      </c>
      <c r="B18" s="26" t="s">
        <v>38</v>
      </c>
      <c r="C18" s="46" t="s">
        <v>39</v>
      </c>
      <c r="D18" s="47" t="s">
        <v>40</v>
      </c>
      <c r="E18" s="48" t="s">
        <v>41</v>
      </c>
      <c r="F18" s="49"/>
      <c r="G18" s="31">
        <f>ROUND(13500,2)</f>
        <v>13500</v>
      </c>
      <c r="H18" s="31">
        <f>ROUND(375,2)</f>
        <v>375</v>
      </c>
      <c r="I18" s="31">
        <f>ROUND(250,2)</f>
        <v>250</v>
      </c>
      <c r="J18" s="31">
        <v>0</v>
      </c>
      <c r="K18" s="32">
        <f>ROUND(SUM(G18:J18),2)</f>
        <v>14125</v>
      </c>
      <c r="L18" s="33">
        <f t="shared" ref="L18:L24" si="0">ROUND(SUM(G18:H18)*15%,2)</f>
        <v>2081.25</v>
      </c>
      <c r="M18" s="33">
        <f t="shared" ref="M18:M28" si="1">ROUND(SUM(G18+H18)*1.344%,2)</f>
        <v>186.48</v>
      </c>
      <c r="N18" s="33">
        <f>ROUND(SUM(G18+H18)*3%,2)</f>
        <v>416.25</v>
      </c>
      <c r="O18" s="33">
        <v>0</v>
      </c>
      <c r="P18" s="31">
        <v>381.38</v>
      </c>
      <c r="Q18" s="34">
        <f t="shared" ref="Q18:Q25" si="2">SUM(L18:P18)</f>
        <v>3065.36</v>
      </c>
      <c r="R18" s="32">
        <f>K18-Q18</f>
        <v>11059.64</v>
      </c>
    </row>
    <row r="19" spans="1:18" x14ac:dyDescent="0.2">
      <c r="A19" s="25">
        <f>(A18+1)</f>
        <v>2</v>
      </c>
      <c r="B19" s="26" t="s">
        <v>38</v>
      </c>
      <c r="C19" s="46" t="s">
        <v>42</v>
      </c>
      <c r="D19" s="47" t="s">
        <v>43</v>
      </c>
      <c r="E19" s="48" t="s">
        <v>44</v>
      </c>
      <c r="F19" s="49"/>
      <c r="G19" s="31">
        <f>ROUND(12000,2)</f>
        <v>12000</v>
      </c>
      <c r="H19" s="31">
        <f>ROUND(375,2)</f>
        <v>375</v>
      </c>
      <c r="I19" s="31">
        <f>ROUND(250,2)</f>
        <v>250</v>
      </c>
      <c r="J19" s="31">
        <v>0</v>
      </c>
      <c r="K19" s="32">
        <f>ROUND(SUM(G19:J19),2)</f>
        <v>12625</v>
      </c>
      <c r="L19" s="33">
        <f t="shared" si="0"/>
        <v>1856.25</v>
      </c>
      <c r="M19" s="33">
        <f t="shared" si="1"/>
        <v>166.32</v>
      </c>
      <c r="N19" s="33">
        <f>ROUND(SUM(G19+H19)*3%,2)</f>
        <v>371.25</v>
      </c>
      <c r="O19" s="33">
        <v>0</v>
      </c>
      <c r="P19" s="31">
        <v>319.88</v>
      </c>
      <c r="Q19" s="34">
        <f t="shared" si="2"/>
        <v>2713.7</v>
      </c>
      <c r="R19" s="32">
        <f t="shared" ref="R19:R27" si="3">K19-Q19</f>
        <v>9911.2999999999993</v>
      </c>
    </row>
    <row r="20" spans="1:18" x14ac:dyDescent="0.2">
      <c r="A20" s="25">
        <f t="shared" ref="A20:A28" si="4">(A19+1)</f>
        <v>3</v>
      </c>
      <c r="B20" s="26" t="s">
        <v>38</v>
      </c>
      <c r="C20" s="27" t="s">
        <v>42</v>
      </c>
      <c r="D20" s="47" t="s">
        <v>45</v>
      </c>
      <c r="E20" s="50" t="s">
        <v>46</v>
      </c>
      <c r="F20" s="50"/>
      <c r="G20" s="51">
        <v>12000</v>
      </c>
      <c r="H20" s="31">
        <v>375</v>
      </c>
      <c r="I20" s="51">
        <v>250</v>
      </c>
      <c r="J20" s="51">
        <v>0</v>
      </c>
      <c r="K20" s="32">
        <f t="shared" ref="K20:K25" si="5">ROUND(SUM(G20:J20),2)</f>
        <v>12625</v>
      </c>
      <c r="L20" s="52">
        <f t="shared" si="0"/>
        <v>1856.25</v>
      </c>
      <c r="M20" s="52">
        <f t="shared" si="1"/>
        <v>166.32</v>
      </c>
      <c r="N20" s="52">
        <f t="shared" ref="N20:N26" si="6">ROUND(SUM(G20+H20)*3%,2)</f>
        <v>371.25</v>
      </c>
      <c r="O20" s="52">
        <v>0</v>
      </c>
      <c r="P20" s="53">
        <v>319.88</v>
      </c>
      <c r="Q20" s="54">
        <f t="shared" si="2"/>
        <v>2713.7</v>
      </c>
      <c r="R20" s="32">
        <f t="shared" si="3"/>
        <v>9911.2999999999993</v>
      </c>
    </row>
    <row r="21" spans="1:18" ht="28.5" x14ac:dyDescent="0.2">
      <c r="A21" s="25">
        <f t="shared" si="4"/>
        <v>4</v>
      </c>
      <c r="B21" s="26" t="s">
        <v>38</v>
      </c>
      <c r="C21" s="27" t="s">
        <v>47</v>
      </c>
      <c r="D21" s="47" t="s">
        <v>48</v>
      </c>
      <c r="E21" s="29" t="s">
        <v>49</v>
      </c>
      <c r="F21" s="30"/>
      <c r="G21" s="51">
        <v>12000</v>
      </c>
      <c r="H21" s="31">
        <v>0</v>
      </c>
      <c r="I21" s="51">
        <v>250</v>
      </c>
      <c r="J21" s="51">
        <v>0</v>
      </c>
      <c r="K21" s="32">
        <f t="shared" si="5"/>
        <v>12250</v>
      </c>
      <c r="L21" s="52">
        <f t="shared" si="0"/>
        <v>1800</v>
      </c>
      <c r="M21" s="52">
        <f t="shared" si="1"/>
        <v>161.28</v>
      </c>
      <c r="N21" s="52">
        <f t="shared" si="6"/>
        <v>360</v>
      </c>
      <c r="O21" s="52">
        <v>0</v>
      </c>
      <c r="P21" s="53">
        <v>336.38</v>
      </c>
      <c r="Q21" s="54">
        <f t="shared" si="2"/>
        <v>2657.66</v>
      </c>
      <c r="R21" s="32">
        <f t="shared" si="3"/>
        <v>9592.34</v>
      </c>
    </row>
    <row r="22" spans="1:18" x14ac:dyDescent="0.2">
      <c r="A22" s="25">
        <f t="shared" si="4"/>
        <v>5</v>
      </c>
      <c r="B22" s="26" t="s">
        <v>38</v>
      </c>
      <c r="C22" s="27" t="s">
        <v>47</v>
      </c>
      <c r="D22" s="47" t="s">
        <v>50</v>
      </c>
      <c r="E22" s="29" t="s">
        <v>51</v>
      </c>
      <c r="F22" s="30"/>
      <c r="G22" s="51">
        <v>12000</v>
      </c>
      <c r="H22" s="31">
        <v>375</v>
      </c>
      <c r="I22" s="51">
        <v>250</v>
      </c>
      <c r="J22" s="51">
        <v>0</v>
      </c>
      <c r="K22" s="32">
        <f t="shared" si="5"/>
        <v>12625</v>
      </c>
      <c r="L22" s="52">
        <f t="shared" si="0"/>
        <v>1856.25</v>
      </c>
      <c r="M22" s="52">
        <f t="shared" si="1"/>
        <v>166.32</v>
      </c>
      <c r="N22" s="52">
        <f t="shared" si="6"/>
        <v>371.25</v>
      </c>
      <c r="O22" s="55">
        <v>3770.89</v>
      </c>
      <c r="P22" s="53">
        <v>355.38</v>
      </c>
      <c r="Q22" s="54">
        <f t="shared" si="2"/>
        <v>6520.0899999999992</v>
      </c>
      <c r="R22" s="32">
        <f t="shared" si="3"/>
        <v>6104.9100000000008</v>
      </c>
    </row>
    <row r="23" spans="1:18" ht="28.5" x14ac:dyDescent="0.2">
      <c r="A23" s="25">
        <f t="shared" si="4"/>
        <v>6</v>
      </c>
      <c r="B23" s="26" t="s">
        <v>38</v>
      </c>
      <c r="C23" s="27" t="s">
        <v>47</v>
      </c>
      <c r="D23" s="47" t="s">
        <v>52</v>
      </c>
      <c r="E23" s="29" t="s">
        <v>53</v>
      </c>
      <c r="F23" s="30"/>
      <c r="G23" s="51">
        <v>12000</v>
      </c>
      <c r="H23" s="31">
        <v>375</v>
      </c>
      <c r="I23" s="51">
        <v>250</v>
      </c>
      <c r="J23" s="51">
        <v>0</v>
      </c>
      <c r="K23" s="32">
        <f t="shared" si="5"/>
        <v>12625</v>
      </c>
      <c r="L23" s="52">
        <f t="shared" si="0"/>
        <v>1856.25</v>
      </c>
      <c r="M23" s="52">
        <f t="shared" si="1"/>
        <v>166.32</v>
      </c>
      <c r="N23" s="52">
        <f t="shared" si="6"/>
        <v>371.25</v>
      </c>
      <c r="O23" s="52">
        <v>0</v>
      </c>
      <c r="P23" s="53">
        <v>359.88</v>
      </c>
      <c r="Q23" s="54">
        <f t="shared" si="2"/>
        <v>2753.7</v>
      </c>
      <c r="R23" s="32">
        <f t="shared" si="3"/>
        <v>9871.2999999999993</v>
      </c>
    </row>
    <row r="24" spans="1:18" ht="28.5" x14ac:dyDescent="0.2">
      <c r="A24" s="25">
        <f t="shared" si="4"/>
        <v>7</v>
      </c>
      <c r="B24" s="26" t="s">
        <v>38</v>
      </c>
      <c r="C24" s="27" t="s">
        <v>47</v>
      </c>
      <c r="D24" s="56" t="s">
        <v>54</v>
      </c>
      <c r="E24" s="29" t="s">
        <v>55</v>
      </c>
      <c r="F24" s="30"/>
      <c r="G24" s="51">
        <v>12000</v>
      </c>
      <c r="H24" s="31">
        <v>375</v>
      </c>
      <c r="I24" s="51">
        <v>250</v>
      </c>
      <c r="J24" s="51">
        <v>0</v>
      </c>
      <c r="K24" s="32">
        <f t="shared" si="5"/>
        <v>12625</v>
      </c>
      <c r="L24" s="52">
        <f t="shared" si="0"/>
        <v>1856.25</v>
      </c>
      <c r="M24" s="52">
        <f t="shared" si="1"/>
        <v>166.32</v>
      </c>
      <c r="N24" s="52">
        <f t="shared" si="6"/>
        <v>371.25</v>
      </c>
      <c r="O24" s="52">
        <v>0</v>
      </c>
      <c r="P24" s="53">
        <v>374.82</v>
      </c>
      <c r="Q24" s="54">
        <f t="shared" si="2"/>
        <v>2768.64</v>
      </c>
      <c r="R24" s="32">
        <f t="shared" si="3"/>
        <v>9856.36</v>
      </c>
    </row>
    <row r="25" spans="1:18" x14ac:dyDescent="0.2">
      <c r="A25" s="25">
        <f t="shared" si="4"/>
        <v>8</v>
      </c>
      <c r="B25" s="26" t="s">
        <v>38</v>
      </c>
      <c r="C25" s="57" t="s">
        <v>56</v>
      </c>
      <c r="D25" s="58" t="s">
        <v>57</v>
      </c>
      <c r="E25" s="50" t="s">
        <v>58</v>
      </c>
      <c r="F25" s="50"/>
      <c r="G25" s="51">
        <v>10000</v>
      </c>
      <c r="H25" s="51">
        <v>375</v>
      </c>
      <c r="I25" s="51">
        <v>250</v>
      </c>
      <c r="J25" s="51">
        <v>8000</v>
      </c>
      <c r="K25" s="32">
        <f t="shared" si="5"/>
        <v>18625</v>
      </c>
      <c r="L25" s="52">
        <v>1556.25</v>
      </c>
      <c r="M25" s="52">
        <f t="shared" si="1"/>
        <v>139.44</v>
      </c>
      <c r="N25" s="52">
        <f t="shared" si="6"/>
        <v>311.25</v>
      </c>
      <c r="O25" s="52">
        <v>0</v>
      </c>
      <c r="P25" s="53">
        <v>237.88</v>
      </c>
      <c r="Q25" s="54">
        <f t="shared" si="2"/>
        <v>2244.8200000000002</v>
      </c>
      <c r="R25" s="32">
        <f t="shared" si="3"/>
        <v>16380.18</v>
      </c>
    </row>
    <row r="26" spans="1:18" x14ac:dyDescent="0.2">
      <c r="A26" s="25">
        <f t="shared" si="4"/>
        <v>9</v>
      </c>
      <c r="B26" s="26" t="s">
        <v>38</v>
      </c>
      <c r="C26" s="57" t="s">
        <v>56</v>
      </c>
      <c r="D26" s="58" t="s">
        <v>59</v>
      </c>
      <c r="E26" s="59" t="s">
        <v>60</v>
      </c>
      <c r="F26" s="59"/>
      <c r="G26" s="51">
        <v>10000</v>
      </c>
      <c r="H26" s="51">
        <v>375</v>
      </c>
      <c r="I26" s="51">
        <v>250</v>
      </c>
      <c r="J26" s="51">
        <v>0</v>
      </c>
      <c r="K26" s="32">
        <f>G26+H26+I26</f>
        <v>10625</v>
      </c>
      <c r="L26" s="52">
        <f>ROUND(SUM(G26+H26)*15%,2)</f>
        <v>1556.25</v>
      </c>
      <c r="M26" s="52">
        <f t="shared" si="1"/>
        <v>139.44</v>
      </c>
      <c r="N26" s="52">
        <f t="shared" si="6"/>
        <v>311.25</v>
      </c>
      <c r="O26" s="52">
        <v>0</v>
      </c>
      <c r="P26" s="53">
        <v>276.42</v>
      </c>
      <c r="Q26" s="54">
        <f>L26+M26+N26+O26+P26</f>
        <v>2283.36</v>
      </c>
      <c r="R26" s="32">
        <f t="shared" si="3"/>
        <v>8341.64</v>
      </c>
    </row>
    <row r="27" spans="1:18" x14ac:dyDescent="0.2">
      <c r="A27" s="25">
        <f t="shared" si="4"/>
        <v>10</v>
      </c>
      <c r="B27" s="26" t="s">
        <v>38</v>
      </c>
      <c r="C27" s="46" t="s">
        <v>61</v>
      </c>
      <c r="D27" s="47" t="s">
        <v>62</v>
      </c>
      <c r="E27" s="60" t="s">
        <v>63</v>
      </c>
      <c r="F27" s="60"/>
      <c r="G27" s="31">
        <v>11300</v>
      </c>
      <c r="H27" s="31">
        <f>ROUND(375,2)</f>
        <v>375</v>
      </c>
      <c r="I27" s="31">
        <f>ROUND(250,2)</f>
        <v>250</v>
      </c>
      <c r="J27" s="31">
        <v>0</v>
      </c>
      <c r="K27" s="32">
        <f>ROUND(SUM(G27:J27),2)</f>
        <v>11925</v>
      </c>
      <c r="L27" s="33">
        <f>ROUND(SUM(G27:H27)*15%,2)</f>
        <v>1751.25</v>
      </c>
      <c r="M27" s="33">
        <f t="shared" si="1"/>
        <v>156.91</v>
      </c>
      <c r="N27" s="33">
        <f>ROUND(SUM(G27+H27)*3%,2)</f>
        <v>350.25</v>
      </c>
      <c r="O27" s="33">
        <v>0</v>
      </c>
      <c r="P27" s="31">
        <v>367.2</v>
      </c>
      <c r="Q27" s="34">
        <f>L27+M27+N27+O27+P27</f>
        <v>2625.6099999999997</v>
      </c>
      <c r="R27" s="32">
        <f t="shared" si="3"/>
        <v>9299.39</v>
      </c>
    </row>
    <row r="28" spans="1:18" x14ac:dyDescent="0.2">
      <c r="A28" s="25">
        <f t="shared" si="4"/>
        <v>11</v>
      </c>
      <c r="B28" s="26" t="s">
        <v>38</v>
      </c>
      <c r="C28" s="46" t="s">
        <v>64</v>
      </c>
      <c r="D28" s="47" t="s">
        <v>65</v>
      </c>
      <c r="E28" s="60" t="s">
        <v>66</v>
      </c>
      <c r="F28" s="60"/>
      <c r="G28" s="31">
        <v>12000</v>
      </c>
      <c r="H28" s="31">
        <v>375</v>
      </c>
      <c r="I28" s="31">
        <v>250</v>
      </c>
      <c r="J28" s="31">
        <v>0</v>
      </c>
      <c r="K28" s="32">
        <f>SUM(G28:J28)</f>
        <v>12625</v>
      </c>
      <c r="L28" s="33">
        <f>ROUND(SUM(G28:H28)*15%,2)</f>
        <v>1856.25</v>
      </c>
      <c r="M28" s="33">
        <f t="shared" si="1"/>
        <v>166.32</v>
      </c>
      <c r="N28" s="33">
        <f>ROUND(SUM(G28+H28)*3%,2)</f>
        <v>371.25</v>
      </c>
      <c r="O28" s="33">
        <v>0</v>
      </c>
      <c r="P28" s="31">
        <v>301.35000000000002</v>
      </c>
      <c r="Q28" s="34">
        <f>SUM(L28:P28)</f>
        <v>2695.1699999999996</v>
      </c>
      <c r="R28" s="32">
        <f>K28-Q28</f>
        <v>9929.83</v>
      </c>
    </row>
    <row r="29" spans="1:18" ht="15" x14ac:dyDescent="0.25">
      <c r="A29" s="61"/>
      <c r="B29" s="62"/>
      <c r="C29" s="62"/>
      <c r="D29" s="63"/>
      <c r="E29" s="64"/>
      <c r="F29" s="62"/>
      <c r="G29" s="65">
        <f>SUM(G18:G28)</f>
        <v>128800</v>
      </c>
      <c r="H29" s="65">
        <f>SUM(H18:H28)</f>
        <v>3750</v>
      </c>
      <c r="I29" s="65">
        <f>SUM(I18:I28)</f>
        <v>2750</v>
      </c>
      <c r="J29" s="65">
        <f t="shared" ref="J29:R29" si="7">SUM(J18:J28)</f>
        <v>8000</v>
      </c>
      <c r="K29" s="66">
        <f>SUM(K18:K28)</f>
        <v>143300</v>
      </c>
      <c r="L29" s="65">
        <f>SUM(L18:L28)</f>
        <v>19882.5</v>
      </c>
      <c r="M29" s="65">
        <f>SUM(M18:M28)</f>
        <v>1781.4699999999998</v>
      </c>
      <c r="N29" s="65">
        <f>SUM(N18:N28)</f>
        <v>3976.5</v>
      </c>
      <c r="O29" s="65">
        <f t="shared" si="7"/>
        <v>3770.89</v>
      </c>
      <c r="P29" s="65">
        <f t="shared" si="7"/>
        <v>3630.4500000000003</v>
      </c>
      <c r="Q29" s="65">
        <f t="shared" si="7"/>
        <v>33041.81</v>
      </c>
      <c r="R29" s="66">
        <f t="shared" si="7"/>
        <v>110258.19000000002</v>
      </c>
    </row>
    <row r="30" spans="1:18" ht="15.75" x14ac:dyDescent="0.3">
      <c r="A30" s="67"/>
      <c r="B30" s="1"/>
      <c r="C30" s="1"/>
      <c r="D30" s="2"/>
      <c r="E30" s="68"/>
      <c r="F30" s="61"/>
      <c r="G30" s="69"/>
      <c r="H30" s="69"/>
      <c r="I30" s="1"/>
      <c r="J30" s="69"/>
      <c r="K30" s="1"/>
      <c r="L30" s="1"/>
      <c r="M30" s="1"/>
      <c r="N30" s="70"/>
      <c r="O30" s="70"/>
      <c r="P30" s="1"/>
      <c r="Q30" s="1"/>
      <c r="R30" s="1"/>
    </row>
    <row r="31" spans="1:18" ht="15.75" x14ac:dyDescent="0.3">
      <c r="A31" s="71"/>
      <c r="B31" s="1"/>
      <c r="C31" s="1"/>
      <c r="D31" s="2"/>
      <c r="E31" s="3"/>
      <c r="F31" s="72"/>
      <c r="G31" s="1"/>
      <c r="H31" s="70"/>
      <c r="I31" s="1"/>
      <c r="J31" s="1"/>
      <c r="K31" s="73" t="s">
        <v>9</v>
      </c>
      <c r="L31" s="74" t="s">
        <v>10</v>
      </c>
      <c r="M31" s="74"/>
      <c r="N31" s="74"/>
      <c r="O31" s="74"/>
      <c r="P31" s="74"/>
      <c r="Q31" s="9" t="s">
        <v>11</v>
      </c>
      <c r="R31" s="75" t="s">
        <v>67</v>
      </c>
    </row>
    <row r="32" spans="1:18" ht="15" x14ac:dyDescent="0.25">
      <c r="A32" s="1"/>
      <c r="B32" s="76"/>
      <c r="C32" s="76"/>
      <c r="D32" s="77"/>
      <c r="E32" s="78"/>
      <c r="F32" s="76"/>
      <c r="G32" s="76"/>
      <c r="H32" s="76"/>
      <c r="I32" s="76"/>
      <c r="J32" s="76"/>
      <c r="K32" s="73"/>
      <c r="L32" s="19">
        <v>118</v>
      </c>
      <c r="M32" s="19">
        <v>202</v>
      </c>
      <c r="N32" s="19">
        <v>201</v>
      </c>
      <c r="O32" s="19">
        <v>102</v>
      </c>
      <c r="P32" s="19">
        <v>203</v>
      </c>
      <c r="Q32" s="9"/>
      <c r="R32" s="75"/>
    </row>
    <row r="33" spans="1:18" ht="27" x14ac:dyDescent="0.2">
      <c r="A33" s="1"/>
      <c r="B33" s="76"/>
      <c r="C33" s="76"/>
      <c r="D33" s="79"/>
      <c r="E33" s="78"/>
      <c r="F33" s="76"/>
      <c r="G33" s="76"/>
      <c r="H33" s="76"/>
      <c r="I33" s="76"/>
      <c r="J33" s="76"/>
      <c r="K33" s="73"/>
      <c r="L33" s="16" t="s">
        <v>21</v>
      </c>
      <c r="M33" s="16" t="s">
        <v>22</v>
      </c>
      <c r="N33" s="16" t="s">
        <v>23</v>
      </c>
      <c r="O33" s="80" t="s">
        <v>36</v>
      </c>
      <c r="P33" s="16" t="s">
        <v>25</v>
      </c>
      <c r="Q33" s="9"/>
      <c r="R33" s="75"/>
    </row>
    <row r="34" spans="1:18" x14ac:dyDescent="0.2">
      <c r="A34" s="81"/>
      <c r="B34" s="82"/>
      <c r="C34" s="82"/>
      <c r="D34" s="83"/>
      <c r="E34" s="84"/>
      <c r="F34" s="82"/>
      <c r="G34" s="85"/>
      <c r="H34" s="86"/>
      <c r="I34" s="85"/>
      <c r="J34" s="85"/>
      <c r="K34" s="87">
        <f t="shared" ref="K34:R34" si="8">(K29+K11)</f>
        <v>173050</v>
      </c>
      <c r="L34" s="88">
        <f t="shared" si="8"/>
        <v>22507.5</v>
      </c>
      <c r="M34" s="88">
        <f t="shared" si="8"/>
        <v>2016.6699999999998</v>
      </c>
      <c r="N34" s="88">
        <f t="shared" si="8"/>
        <v>4501.5</v>
      </c>
      <c r="O34" s="88">
        <f t="shared" si="8"/>
        <v>4620.8899999999994</v>
      </c>
      <c r="P34" s="88">
        <f t="shared" si="8"/>
        <v>4161.4500000000007</v>
      </c>
      <c r="Q34" s="88">
        <f t="shared" si="8"/>
        <v>37808.009999999995</v>
      </c>
      <c r="R34" s="89">
        <f t="shared" si="8"/>
        <v>135241.99000000002</v>
      </c>
    </row>
    <row r="35" spans="1:18" x14ac:dyDescent="0.2">
      <c r="A35" s="1"/>
      <c r="B35" s="76"/>
      <c r="C35" s="76"/>
      <c r="D35" s="79"/>
      <c r="E35" s="78"/>
      <c r="F35" s="76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</row>
    <row r="36" spans="1:18" ht="57.75" customHeight="1" x14ac:dyDescent="0.2">
      <c r="A36" s="1"/>
      <c r="B36" s="76"/>
      <c r="C36" s="76"/>
      <c r="D36" s="79"/>
      <c r="E36" s="78"/>
      <c r="F36" s="76"/>
      <c r="G36" s="76"/>
      <c r="H36" s="90"/>
      <c r="I36" s="76"/>
      <c r="J36" s="76"/>
      <c r="K36" s="76"/>
      <c r="L36" s="76"/>
      <c r="M36" s="76"/>
      <c r="N36" s="76"/>
      <c r="O36" s="76"/>
      <c r="P36" s="76"/>
      <c r="Q36" s="90"/>
      <c r="R36" s="76"/>
    </row>
    <row r="37" spans="1:18" x14ac:dyDescent="0.2">
      <c r="A37" s="1"/>
      <c r="B37" s="76"/>
      <c r="C37" s="76"/>
      <c r="D37" s="79"/>
      <c r="E37" s="91"/>
      <c r="F37" s="92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spans="1:18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</row>
  </sheetData>
  <sheetProtection algorithmName="SHA-512" hashValue="MPAFB/pEUcaR9CqkcGYbrlgoSSM5CHpKVQr7TD/R2jBgCKzw0eeb1rdHjy34iD8RuyPgLsduqYCpIYpFBJ9P/w==" saltValue="mZt3bJeWBVNcTtKICKNACA==" spinCount="100000" sheet="1" formatCells="0" formatColumns="0" formatRows="0" insertColumns="0" insertRows="0" insertHyperlinks="0" deleteColumns="0" deleteRows="0" sort="0" autoFilter="0" pivotTables="0"/>
  <mergeCells count="56">
    <mergeCell ref="K31:K33"/>
    <mergeCell ref="L31:P31"/>
    <mergeCell ref="Q31:Q33"/>
    <mergeCell ref="R31:R33"/>
    <mergeCell ref="E22:F22"/>
    <mergeCell ref="E23:F23"/>
    <mergeCell ref="E24:F24"/>
    <mergeCell ref="E25:F25"/>
    <mergeCell ref="E27:F27"/>
    <mergeCell ref="E28:F28"/>
    <mergeCell ref="Q14:Q17"/>
    <mergeCell ref="R14:R17"/>
    <mergeCell ref="G16:G17"/>
    <mergeCell ref="H16:H17"/>
    <mergeCell ref="J16:J17"/>
    <mergeCell ref="L16:L17"/>
    <mergeCell ref="M16:M17"/>
    <mergeCell ref="N16:N17"/>
    <mergeCell ref="G14:J14"/>
    <mergeCell ref="O16:O17"/>
    <mergeCell ref="P16:P17"/>
    <mergeCell ref="E21:F21"/>
    <mergeCell ref="K14:K17"/>
    <mergeCell ref="L14:P14"/>
    <mergeCell ref="E18:F18"/>
    <mergeCell ref="E19:F19"/>
    <mergeCell ref="E20:F20"/>
    <mergeCell ref="P8:P9"/>
    <mergeCell ref="E10:F10"/>
    <mergeCell ref="A13:R13"/>
    <mergeCell ref="A14:A17"/>
    <mergeCell ref="B14:B17"/>
    <mergeCell ref="C14:C17"/>
    <mergeCell ref="D14:D17"/>
    <mergeCell ref="E6:F9"/>
    <mergeCell ref="E14:F17"/>
    <mergeCell ref="M8:M9"/>
    <mergeCell ref="N8:N9"/>
    <mergeCell ref="G8:G9"/>
    <mergeCell ref="H8:H9"/>
    <mergeCell ref="I8:I9"/>
    <mergeCell ref="J8:J9"/>
    <mergeCell ref="L8:L9"/>
    <mergeCell ref="A2:R2"/>
    <mergeCell ref="A3:R3"/>
    <mergeCell ref="A4:R4"/>
    <mergeCell ref="A6:A9"/>
    <mergeCell ref="B6:B9"/>
    <mergeCell ref="C6:C9"/>
    <mergeCell ref="D6:D9"/>
    <mergeCell ref="L6:P6"/>
    <mergeCell ref="Q6:Q9"/>
    <mergeCell ref="R6:R9"/>
    <mergeCell ref="G6:J6"/>
    <mergeCell ref="K6:K9"/>
    <mergeCell ref="O8:O9"/>
  </mergeCells>
  <pageMargins left="0.25" right="0.25" top="0.75" bottom="0.75" header="0.3" footer="0.3"/>
  <pageSetup scale="51" orientation="landscape" r:id="rId1"/>
  <headerFooter>
    <oddFooter>Página &amp;P&amp;R&amp;F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Mercy Elizabeth Edelman Rivas</cp:lastModifiedBy>
  <cp:lastPrinted>2022-11-16T15:43:59Z</cp:lastPrinted>
  <dcterms:created xsi:type="dcterms:W3CDTF">2022-11-04T17:23:58Z</dcterms:created>
  <dcterms:modified xsi:type="dcterms:W3CDTF">2022-12-02T18:15:22Z</dcterms:modified>
</cp:coreProperties>
</file>