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RHH 2019\2.. NOMINAS 2019\NOMINA 031\"/>
    </mc:Choice>
  </mc:AlternateContent>
  <bookViews>
    <workbookView xWindow="0" yWindow="0" windowWidth="28800" windowHeight="12330"/>
  </bookViews>
  <sheets>
    <sheet name="NOMINA 031 ENERO " sheetId="1" r:id="rId1"/>
    <sheet name="JOSE LUIS PERPUAC GÓMEZ " sheetId="2" r:id="rId2"/>
  </sheets>
  <definedNames>
    <definedName name="_xlnm.Print_Area" localSheetId="0">'NOMINA 031 ENERO '!$B$1:$S$164</definedName>
    <definedName name="_xlnm.Print_Titles" localSheetId="0">'NOMINA 031 ENERO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I34" i="1"/>
  <c r="M32" i="1"/>
  <c r="M33" i="1"/>
  <c r="J34" i="1" l="1"/>
  <c r="M34" i="1" s="1"/>
  <c r="J33" i="1" l="1"/>
  <c r="J32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5" i="1"/>
  <c r="M11" i="1"/>
  <c r="P84" i="1" l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M146" i="1" l="1"/>
  <c r="M147" i="1"/>
  <c r="M148" i="1"/>
  <c r="M149" i="1"/>
  <c r="M150" i="1"/>
  <c r="P148" i="1" l="1"/>
  <c r="Q148" i="1" s="1"/>
  <c r="P149" i="1"/>
  <c r="J149" i="1"/>
  <c r="K107" i="1"/>
  <c r="J148" i="1"/>
  <c r="Q149" i="1" l="1"/>
  <c r="K151" i="1" l="1"/>
  <c r="K47" i="1"/>
  <c r="O151" i="1" l="1"/>
  <c r="O107" i="1"/>
  <c r="O78" i="1"/>
  <c r="K78" i="1"/>
  <c r="O47" i="1"/>
  <c r="O36" i="1" l="1"/>
  <c r="O156" i="1" s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5" i="1"/>
  <c r="J42" i="1"/>
  <c r="J43" i="1"/>
  <c r="J44" i="1"/>
  <c r="J45" i="1"/>
  <c r="J46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50" i="1"/>
  <c r="J11" i="1"/>
  <c r="J107" i="1" l="1"/>
  <c r="J151" i="1"/>
  <c r="J78" i="1"/>
  <c r="J47" i="1"/>
  <c r="J36" i="1"/>
  <c r="J156" i="1" l="1"/>
  <c r="J17" i="2"/>
  <c r="N17" i="2" s="1"/>
  <c r="Q17" i="2" s="1"/>
  <c r="D7" i="2"/>
  <c r="M17" i="2" l="1"/>
  <c r="R17" i="2" s="1"/>
  <c r="K36" i="1" l="1"/>
  <c r="K156" i="1" s="1"/>
  <c r="P30" i="1" l="1"/>
  <c r="P11" i="1" l="1"/>
  <c r="P12" i="1"/>
  <c r="Q30" i="1" l="1"/>
  <c r="Q12" i="1" l="1"/>
  <c r="Q11" i="1"/>
  <c r="P150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35" i="1"/>
  <c r="P46" i="1"/>
  <c r="P45" i="1"/>
  <c r="P44" i="1"/>
  <c r="P43" i="1"/>
  <c r="P42" i="1"/>
  <c r="P31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N151" i="1" l="1"/>
  <c r="N47" i="1"/>
  <c r="N78" i="1"/>
  <c r="N36" i="1"/>
  <c r="M68" i="1"/>
  <c r="M119" i="1"/>
  <c r="M84" i="1"/>
  <c r="M53" i="1"/>
  <c r="M61" i="1"/>
  <c r="M69" i="1"/>
  <c r="M75" i="1"/>
  <c r="M90" i="1"/>
  <c r="M98" i="1"/>
  <c r="M106" i="1"/>
  <c r="M120" i="1"/>
  <c r="M128" i="1"/>
  <c r="M136" i="1"/>
  <c r="M144" i="1"/>
  <c r="M60" i="1"/>
  <c r="M105" i="1"/>
  <c r="M54" i="1"/>
  <c r="M62" i="1"/>
  <c r="M76" i="1"/>
  <c r="M91" i="1"/>
  <c r="M99" i="1"/>
  <c r="M121" i="1"/>
  <c r="M129" i="1"/>
  <c r="M137" i="1"/>
  <c r="M145" i="1"/>
  <c r="M135" i="1"/>
  <c r="M55" i="1"/>
  <c r="M63" i="1"/>
  <c r="M70" i="1"/>
  <c r="M77" i="1"/>
  <c r="M92" i="1"/>
  <c r="M100" i="1"/>
  <c r="M114" i="1"/>
  <c r="M122" i="1"/>
  <c r="M130" i="1"/>
  <c r="M138" i="1"/>
  <c r="M89" i="1"/>
  <c r="M43" i="1"/>
  <c r="M56" i="1"/>
  <c r="M64" i="1"/>
  <c r="M71" i="1"/>
  <c r="M93" i="1"/>
  <c r="M101" i="1"/>
  <c r="M115" i="1"/>
  <c r="M123" i="1"/>
  <c r="M131" i="1"/>
  <c r="M139" i="1"/>
  <c r="M143" i="1"/>
  <c r="M57" i="1"/>
  <c r="M72" i="1"/>
  <c r="M94" i="1"/>
  <c r="M102" i="1"/>
  <c r="M116" i="1"/>
  <c r="M124" i="1"/>
  <c r="M132" i="1"/>
  <c r="M140" i="1"/>
  <c r="M85" i="1"/>
  <c r="M127" i="1"/>
  <c r="M44" i="1"/>
  <c r="M65" i="1"/>
  <c r="M86" i="1"/>
  <c r="M45" i="1"/>
  <c r="M58" i="1"/>
  <c r="M66" i="1"/>
  <c r="M73" i="1"/>
  <c r="M87" i="1"/>
  <c r="M95" i="1"/>
  <c r="M103" i="1"/>
  <c r="M117" i="1"/>
  <c r="M125" i="1"/>
  <c r="M133" i="1"/>
  <c r="M141" i="1"/>
  <c r="M97" i="1"/>
  <c r="M46" i="1"/>
  <c r="M59" i="1"/>
  <c r="M67" i="1"/>
  <c r="M74" i="1"/>
  <c r="M88" i="1"/>
  <c r="M96" i="1"/>
  <c r="M104" i="1"/>
  <c r="M118" i="1"/>
  <c r="M126" i="1"/>
  <c r="M134" i="1"/>
  <c r="M142" i="1"/>
  <c r="P107" i="1" l="1"/>
  <c r="M107" i="1"/>
  <c r="N107" i="1"/>
  <c r="N156" i="1" s="1"/>
  <c r="P156" i="1" s="1"/>
  <c r="L47" i="1"/>
  <c r="M151" i="1"/>
  <c r="L107" i="1"/>
  <c r="L151" i="1"/>
  <c r="L78" i="1"/>
  <c r="P151" i="1"/>
  <c r="Q118" i="1"/>
  <c r="Q147" i="1"/>
  <c r="Q116" i="1"/>
  <c r="Q139" i="1"/>
  <c r="Q130" i="1"/>
  <c r="Q135" i="1"/>
  <c r="Q129" i="1"/>
  <c r="Q136" i="1"/>
  <c r="Q125" i="1"/>
  <c r="Q119" i="1"/>
  <c r="Q97" i="1"/>
  <c r="Q95" i="1"/>
  <c r="Q100" i="1"/>
  <c r="Q134" i="1"/>
  <c r="Q96" i="1"/>
  <c r="Q141" i="1"/>
  <c r="Q103" i="1"/>
  <c r="Q132" i="1"/>
  <c r="Q94" i="1"/>
  <c r="Q143" i="1"/>
  <c r="M78" i="1"/>
  <c r="P78" i="1"/>
  <c r="Q104" i="1"/>
  <c r="Q93" i="1"/>
  <c r="Q105" i="1"/>
  <c r="Q123" i="1"/>
  <c r="Q146" i="1"/>
  <c r="Q114" i="1"/>
  <c r="M47" i="1"/>
  <c r="P47" i="1"/>
  <c r="Q92" i="1"/>
  <c r="Q145" i="1"/>
  <c r="Q120" i="1"/>
  <c r="M36" i="1"/>
  <c r="Q91" i="1"/>
  <c r="P36" i="1"/>
  <c r="Q90" i="1"/>
  <c r="Q88" i="1"/>
  <c r="Q46" i="1"/>
  <c r="Q19" i="1"/>
  <c r="Q29" i="1"/>
  <c r="Q35" i="1"/>
  <c r="Q27" i="1"/>
  <c r="Q16" i="1"/>
  <c r="Q22" i="1"/>
  <c r="Q28" i="1"/>
  <c r="Q31" i="1"/>
  <c r="Q42" i="1"/>
  <c r="Q23" i="1"/>
  <c r="Q142" i="1"/>
  <c r="Q150" i="1"/>
  <c r="Q117" i="1"/>
  <c r="Q127" i="1"/>
  <c r="Q140" i="1"/>
  <c r="Q131" i="1"/>
  <c r="Q122" i="1"/>
  <c r="Q121" i="1"/>
  <c r="Q128" i="1"/>
  <c r="Q98" i="1"/>
  <c r="Q44" i="1"/>
  <c r="Q43" i="1"/>
  <c r="Q84" i="1"/>
  <c r="Q126" i="1"/>
  <c r="Q133" i="1"/>
  <c r="Q115" i="1"/>
  <c r="Q137" i="1"/>
  <c r="Q87" i="1"/>
  <c r="Q86" i="1"/>
  <c r="Q101" i="1"/>
  <c r="Q89" i="1"/>
  <c r="Q102" i="1"/>
  <c r="Q59" i="1"/>
  <c r="Q66" i="1"/>
  <c r="Q85" i="1"/>
  <c r="Q70" i="1"/>
  <c r="Q60" i="1"/>
  <c r="Q75" i="1"/>
  <c r="Q58" i="1"/>
  <c r="Q71" i="1"/>
  <c r="Q62" i="1"/>
  <c r="Q74" i="1"/>
  <c r="Q57" i="1"/>
  <c r="Q64" i="1"/>
  <c r="Q55" i="1"/>
  <c r="Q54" i="1"/>
  <c r="Q61" i="1"/>
  <c r="Q67" i="1"/>
  <c r="Q73" i="1"/>
  <c r="Q65" i="1"/>
  <c r="Q56" i="1"/>
  <c r="Q77" i="1"/>
  <c r="Q76" i="1"/>
  <c r="Q53" i="1"/>
  <c r="Q68" i="1"/>
  <c r="Q45" i="1"/>
  <c r="Q14" i="1"/>
  <c r="Q21" i="1"/>
  <c r="Q26" i="1"/>
  <c r="Q25" i="1"/>
  <c r="Q13" i="1"/>
  <c r="Q20" i="1"/>
  <c r="Q15" i="1"/>
  <c r="Q124" i="1"/>
  <c r="Q72" i="1"/>
  <c r="Q138" i="1"/>
  <c r="Q63" i="1"/>
  <c r="Q18" i="1"/>
  <c r="Q99" i="1"/>
  <c r="Q17" i="1"/>
  <c r="Q144" i="1"/>
  <c r="Q106" i="1"/>
  <c r="Q69" i="1"/>
  <c r="Q24" i="1"/>
  <c r="Q107" i="1" l="1"/>
  <c r="M156" i="1"/>
  <c r="L156" i="1"/>
  <c r="Q151" i="1"/>
  <c r="Q78" i="1"/>
  <c r="Q47" i="1"/>
  <c r="Q36" i="1"/>
  <c r="Q156" i="1" l="1"/>
</calcChain>
</file>

<file path=xl/sharedStrings.xml><?xml version="1.0" encoding="utf-8"?>
<sst xmlns="http://schemas.openxmlformats.org/spreadsheetml/2006/main" count="648" uniqueCount="323">
  <si>
    <t>1-2019-031-AMSA</t>
  </si>
  <si>
    <t>Conserje</t>
  </si>
  <si>
    <t>Gladis Mirtala Ramírez Sánchez</t>
  </si>
  <si>
    <t>2-2019-031-AMSA</t>
  </si>
  <si>
    <t>Victorina de Jesús Peralta Peralta</t>
  </si>
  <si>
    <t>3-2019-031-AMSA</t>
  </si>
  <si>
    <t>Sara Adelaida Quevedo Alcantara</t>
  </si>
  <si>
    <t>4-2019-031-AMSA</t>
  </si>
  <si>
    <t>Elida Etelvina Obando Hernandez</t>
  </si>
  <si>
    <t>5-2019-031-AMSA</t>
  </si>
  <si>
    <t>Yomara Ninett Escobar Calderón</t>
  </si>
  <si>
    <t>6-2019-031-AMSA</t>
  </si>
  <si>
    <t>Domenica del Cid Barias</t>
  </si>
  <si>
    <t>7-2019-031-AMSA</t>
  </si>
  <si>
    <t>Josue Alexander Barrientos</t>
  </si>
  <si>
    <t>8-2019-031-AMSA</t>
  </si>
  <si>
    <t>Jacqueline Victoria Noj Carrera</t>
  </si>
  <si>
    <t>9-2019-031-AMSA</t>
  </si>
  <si>
    <t>Peón Vigilante V</t>
  </si>
  <si>
    <t>Estuardo Randolfo Gutierrez Cruz</t>
  </si>
  <si>
    <t>10-2019-031-AMSA</t>
  </si>
  <si>
    <t>Biayner Soto Arana</t>
  </si>
  <si>
    <t>11-2019-031-AMSA</t>
  </si>
  <si>
    <t>Hamilton Wilfredo Hernández Hernández</t>
  </si>
  <si>
    <t>12-2019-031-AMSA</t>
  </si>
  <si>
    <t>Nazario Hernández Osorio</t>
  </si>
  <si>
    <t>13-2019-031-AMSA</t>
  </si>
  <si>
    <t>Candido Samayoa y Samayoa</t>
  </si>
  <si>
    <t>14-2019-031-AMSA</t>
  </si>
  <si>
    <t>Axel Augusto Lopez De León</t>
  </si>
  <si>
    <t>15-2019-031-AMSA</t>
  </si>
  <si>
    <t>Armando Roca Valdes</t>
  </si>
  <si>
    <t>16-2019-031-AMSA</t>
  </si>
  <si>
    <t>Jose Urias Muñoz</t>
  </si>
  <si>
    <t>17-2019-031-AMSA</t>
  </si>
  <si>
    <t>Henry Alejandro Ventura Hernandez</t>
  </si>
  <si>
    <t>18-2019-031-AMSA</t>
  </si>
  <si>
    <t>Jorge Adán Arizandieta García</t>
  </si>
  <si>
    <t>20-2019-031-AMSA</t>
  </si>
  <si>
    <t xml:space="preserve">Miguel Angel de León </t>
  </si>
  <si>
    <t>21-2019-031-AMSA</t>
  </si>
  <si>
    <t>22-2019-031-AMSA</t>
  </si>
  <si>
    <t>Peón</t>
  </si>
  <si>
    <t>Rutilia Gomez Lopez</t>
  </si>
  <si>
    <t>23-2019-031-AMSA</t>
  </si>
  <si>
    <t xml:space="preserve">Carlos Alfredo Sandoval </t>
  </si>
  <si>
    <t>25-2019-031-AMSA</t>
  </si>
  <si>
    <t>Cecilio Antonio Vásquez Soto</t>
  </si>
  <si>
    <t>26-2019-031-AMSA</t>
  </si>
  <si>
    <t>Rafael de Jesús Perea Peralta</t>
  </si>
  <si>
    <t>27-2019-031-AMSA</t>
  </si>
  <si>
    <t>José Filiberto Domingo Domingo</t>
  </si>
  <si>
    <t>28-2019-031-AMSA</t>
  </si>
  <si>
    <t>Domingo Sánchez Alonzo</t>
  </si>
  <si>
    <t>29-2019-031-AMSA</t>
  </si>
  <si>
    <t>Alber Asael Godínez Hernández</t>
  </si>
  <si>
    <t>30-2019-031-AMSA</t>
  </si>
  <si>
    <t>Werlington Jeffrey Robinzon Alvarado Hernandez</t>
  </si>
  <si>
    <t>31-2019-031-AMSA</t>
  </si>
  <si>
    <t>Agustín López López</t>
  </si>
  <si>
    <t>32-2019-031-AMSA</t>
  </si>
  <si>
    <t>Nelson Orlando Quiñonez Yohol</t>
  </si>
  <si>
    <t>33-2019-031-AMSA</t>
  </si>
  <si>
    <t>Herculano Colmenar Estrada</t>
  </si>
  <si>
    <t>34-2019-031-AMSA</t>
  </si>
  <si>
    <t>Guillermo Apolonio Chuc Mejía</t>
  </si>
  <si>
    <t>35-2019-031-AMSA</t>
  </si>
  <si>
    <t>Marcelino Gómez Dávila</t>
  </si>
  <si>
    <t>36-2019-031-AMSA</t>
  </si>
  <si>
    <t>Héctor William Martínez Cabrera</t>
  </si>
  <si>
    <t>37-2019-031-AMSA</t>
  </si>
  <si>
    <t>Abel Barillas Grajeda</t>
  </si>
  <si>
    <t>38-2019-031-AMSA</t>
  </si>
  <si>
    <t>Napoleon Canahui Pop</t>
  </si>
  <si>
    <t>39-2019-031-AMSA</t>
  </si>
  <si>
    <t>Calixto de Jesús Rodríguez Quintero</t>
  </si>
  <si>
    <t>40-2019-031-AMSA</t>
  </si>
  <si>
    <t>Wilber Celestino Gonzalez Guerra</t>
  </si>
  <si>
    <t>41-2019-031-AMSA</t>
  </si>
  <si>
    <t>Alexis Rodolfo Gonzáles Avila</t>
  </si>
  <si>
    <t>42-2019-031-AMSA</t>
  </si>
  <si>
    <t>Domingo Antonio Martínez Vásquez</t>
  </si>
  <si>
    <t>43-2019-031-AMSA</t>
  </si>
  <si>
    <t>Juan Luis Hernández Hernández</t>
  </si>
  <si>
    <t>44-2019-031-AMSA</t>
  </si>
  <si>
    <t>Carlos Augusto Secaida Hernández</t>
  </si>
  <si>
    <t>45-2019-031-AMSA</t>
  </si>
  <si>
    <t>Juan José Rodas Rivas</t>
  </si>
  <si>
    <t>46-2019-031-AMSA</t>
  </si>
  <si>
    <t>Alfredo Leonardo Bámaca</t>
  </si>
  <si>
    <t>47-2019-031-AMSA</t>
  </si>
  <si>
    <t>Filiberto Antonio Pinto</t>
  </si>
  <si>
    <t>49-2019-031-AMSA</t>
  </si>
  <si>
    <t>Héctor Vásquez Gómez</t>
  </si>
  <si>
    <t>50-2019-031-AMSA</t>
  </si>
  <si>
    <t>Fidencio Monge Pérez</t>
  </si>
  <si>
    <t>51-2019-031-AMSA</t>
  </si>
  <si>
    <t>Basilio Ordoñez Lares</t>
  </si>
  <si>
    <t>52-2019-031-AMSA</t>
  </si>
  <si>
    <t>Québrin Humberto Romero Chinchilla</t>
  </si>
  <si>
    <t>53-2019-031-AMSA</t>
  </si>
  <si>
    <t>Inocente Byron Pineda Dionicio</t>
  </si>
  <si>
    <t>54-2019-031-AMSA</t>
  </si>
  <si>
    <t>Eduardo Gertrudis Alvarado Mansilla</t>
  </si>
  <si>
    <t>55-2019-031-AMSA</t>
  </si>
  <si>
    <t>Noe Owen Alejandro Barrios Morales</t>
  </si>
  <si>
    <t>56-2019-031-AMSA</t>
  </si>
  <si>
    <t>Flavio Alí Alonso Gil</t>
  </si>
  <si>
    <t>57-2019-031-AMSA</t>
  </si>
  <si>
    <t>Carlos Fernando Tello Valdez</t>
  </si>
  <si>
    <t>59-2019-031-AMSA</t>
  </si>
  <si>
    <t>Roberto Leonel González Miguel</t>
  </si>
  <si>
    <t>60-2019-031-AMSA</t>
  </si>
  <si>
    <t>Gerver Oswaldo Suruy Estupe</t>
  </si>
  <si>
    <t>61-2019-031-AMSA</t>
  </si>
  <si>
    <t>Andrés Payes Rodríguez</t>
  </si>
  <si>
    <t>62-2019-031-AMSA</t>
  </si>
  <si>
    <t>Ignacio Seijas Sequen</t>
  </si>
  <si>
    <t>63-2019-031-AMSA</t>
  </si>
  <si>
    <t>Mario Arturo Sigüenza</t>
  </si>
  <si>
    <t>64-2019-031-AMSA</t>
  </si>
  <si>
    <t>Jesús Antonio Montúfar Mazariegos</t>
  </si>
  <si>
    <t>65-2019-031-AMSA</t>
  </si>
  <si>
    <t>Carlos Humberto Gatica González</t>
  </si>
  <si>
    <t>66-2019-031-AMSA</t>
  </si>
  <si>
    <t>Nery Armando Castañeda Avilés</t>
  </si>
  <si>
    <t>67-2019-031-AMSA</t>
  </si>
  <si>
    <t>Yury Geovani Guzmán Avilés</t>
  </si>
  <si>
    <t>68-2019-031-AMSA</t>
  </si>
  <si>
    <t>Cosmen Vitalino Obando Montenegro</t>
  </si>
  <si>
    <t>69-2019-031-AMSA</t>
  </si>
  <si>
    <t>Juan Antonio Roque Dionisio</t>
  </si>
  <si>
    <t>70-2019-031-AMSA</t>
  </si>
  <si>
    <t>Marlon Geovani Arizandieta Arroyo</t>
  </si>
  <si>
    <t>71-2019-031-AMSA</t>
  </si>
  <si>
    <t>Erik Leonel Quixaj Ortiz</t>
  </si>
  <si>
    <t>72-2019-031-AMSA</t>
  </si>
  <si>
    <t>Reyna Elizabeth Toc Choz</t>
  </si>
  <si>
    <t>73-2019-031-AMSA</t>
  </si>
  <si>
    <t>José Luis Arizandieta Cabrera</t>
  </si>
  <si>
    <t>74-2019-031-AMSA</t>
  </si>
  <si>
    <t>Jorge Eduardo López Ramírez</t>
  </si>
  <si>
    <t>75-2019-031-AMSA</t>
  </si>
  <si>
    <t>Hector Antonio Avila Hernández</t>
  </si>
  <si>
    <t>76-2019-031-AMSA</t>
  </si>
  <si>
    <t>Esvin Daniel Ramirez Pineda</t>
  </si>
  <si>
    <t>77-2019-031-AMSA</t>
  </si>
  <si>
    <t>Jefry Antonio Paiz Díaz</t>
  </si>
  <si>
    <t>78-2019-031-AMSA</t>
  </si>
  <si>
    <t>Edie Stuardo García Velásquez</t>
  </si>
  <si>
    <t>79-2019-031-AMSA</t>
  </si>
  <si>
    <t>Bernardino Alistún Cachín</t>
  </si>
  <si>
    <t>81-2019-031-AMSA</t>
  </si>
  <si>
    <t>Jardinero II</t>
  </si>
  <si>
    <t>José Abel Chamalé Par</t>
  </si>
  <si>
    <t>82-2019-031-AMSA</t>
  </si>
  <si>
    <t>Esvin Leonel Rivera Pineda</t>
  </si>
  <si>
    <t>83-2019-031-AMSA</t>
  </si>
  <si>
    <t>José Alberto Rucal</t>
  </si>
  <si>
    <t>84-2019-031-AMSA</t>
  </si>
  <si>
    <t>Julio Roberto Martínez Aguilar</t>
  </si>
  <si>
    <t>85-2019-031-AMSA</t>
  </si>
  <si>
    <t>Juan Emilio Cruz De León</t>
  </si>
  <si>
    <t>86-2019-031-AMSA</t>
  </si>
  <si>
    <t>Emilio Taque Carranza</t>
  </si>
  <si>
    <t>87-2019-031-AMSA</t>
  </si>
  <si>
    <t>Rigoberto de Jesús Osorio Morataya</t>
  </si>
  <si>
    <t>88-2019-031-AMSA</t>
  </si>
  <si>
    <t>Francisco Javier Rivera Orellana</t>
  </si>
  <si>
    <t>89-2019-031-AMSA</t>
  </si>
  <si>
    <t>90-2019-031-AMSA</t>
  </si>
  <si>
    <t>Víctor Manuel López Rodríguez</t>
  </si>
  <si>
    <t>91-2019-031-AMSA</t>
  </si>
  <si>
    <t>Cosme Virgilio Morales Rodríguez</t>
  </si>
  <si>
    <t>92-2019-031-AMSA</t>
  </si>
  <si>
    <t>Carlos Alberto Morales Contreras</t>
  </si>
  <si>
    <t>93-2019-031-AMSA</t>
  </si>
  <si>
    <t>Miguel Ángel Ramos Luis</t>
  </si>
  <si>
    <t>94-2019-031-AMSA</t>
  </si>
  <si>
    <t>Felipe Santiago Carreto</t>
  </si>
  <si>
    <t>95-2019-031-AMSA</t>
  </si>
  <si>
    <t>Custodio Quiñonez Morataya</t>
  </si>
  <si>
    <t>96-2019-031-AMSA</t>
  </si>
  <si>
    <t>Sotero Chocón Vargas</t>
  </si>
  <si>
    <t>97-2019-031-AMSA</t>
  </si>
  <si>
    <t>José Muñoz Chávez</t>
  </si>
  <si>
    <t>98-2019-031-AMSA</t>
  </si>
  <si>
    <t>Víctor Vicente Paredes González</t>
  </si>
  <si>
    <t>99-2019-031-AMSA</t>
  </si>
  <si>
    <t>Antonio Coy Hernandez</t>
  </si>
  <si>
    <t>100-2019-031-AMSA</t>
  </si>
  <si>
    <t>Vitelio Catalan Ovando</t>
  </si>
  <si>
    <t>101-2019-031-AMSA</t>
  </si>
  <si>
    <t>Hector Adelson Zepeda Coj</t>
  </si>
  <si>
    <t>102-2019-031-AMSA</t>
  </si>
  <si>
    <t>Sixto Emmanuel Hernández Hernández</t>
  </si>
  <si>
    <t>103-2019-031-AMSA</t>
  </si>
  <si>
    <t>Vilmer Antonio Jimenez Choma</t>
  </si>
  <si>
    <t>104-2019-031-AMSA</t>
  </si>
  <si>
    <t>Gabriel de Jesús Morales Pineda</t>
  </si>
  <si>
    <t>105-2019-031-AMSA</t>
  </si>
  <si>
    <t>Adan Crispín</t>
  </si>
  <si>
    <t>106-2019-031-AMSA</t>
  </si>
  <si>
    <t>Fredy Leonidas Domínguez Ortiz</t>
  </si>
  <si>
    <t>107-2019-031-AMSA</t>
  </si>
  <si>
    <t>Vicente Orlando Escobar Estupe</t>
  </si>
  <si>
    <t>108-2019-031-AMSA</t>
  </si>
  <si>
    <t>Carlos Humberto Arizandieta Cabrera</t>
  </si>
  <si>
    <t>109-2019-031-AMSA</t>
  </si>
  <si>
    <t>Gerardo Macolás Marroquín</t>
  </si>
  <si>
    <t>110-2019-031-AMSA</t>
  </si>
  <si>
    <t>Teodoro Quexel Lopez</t>
  </si>
  <si>
    <t>111-2019-031-AMSA</t>
  </si>
  <si>
    <t>Julio Rodolfo Nixón García Ramírez</t>
  </si>
  <si>
    <t>112-2019-031-AMSA</t>
  </si>
  <si>
    <t>Neri Antonio Hernández Osorio</t>
  </si>
  <si>
    <t>113-2019-031-AMSA</t>
  </si>
  <si>
    <t>Edgar rolando Cruz Pineda</t>
  </si>
  <si>
    <t>115-2019-031-AMSA</t>
  </si>
  <si>
    <t>Roberto Romero Peralta</t>
  </si>
  <si>
    <t>116-2019-031-AMSA</t>
  </si>
  <si>
    <t xml:space="preserve">TOTAL DEVENGADO MENSUAL </t>
  </si>
  <si>
    <t>Deducciones</t>
  </si>
  <si>
    <t>Total
Deducciones</t>
  </si>
  <si>
    <t>Liquido</t>
  </si>
  <si>
    <t>Número de
Cuenta</t>
  </si>
  <si>
    <t>IGSS</t>
  </si>
  <si>
    <t>Retenciones 
Judiciales</t>
  </si>
  <si>
    <t>Decreto 
81-70</t>
  </si>
  <si>
    <t>Humedal</t>
  </si>
  <si>
    <t>AUTORIDAD PARA EL MANEJO SUSTENTABLE DE LA CUENCA Y DEL LAGO DE AMATITLÁN</t>
  </si>
  <si>
    <t xml:space="preserve"> RENGLÓN 031 "JORNALES" </t>
  </si>
  <si>
    <t xml:space="preserve">SOLICITUD DE PAGO </t>
  </si>
  <si>
    <t xml:space="preserve">Empleado </t>
  </si>
  <si>
    <t xml:space="preserve">Contrato </t>
  </si>
  <si>
    <t xml:space="preserve">ubicación </t>
  </si>
  <si>
    <t xml:space="preserve">Titulo del Jornal </t>
  </si>
  <si>
    <t xml:space="preserve">No. </t>
  </si>
  <si>
    <t>Bono 66-2000</t>
  </si>
  <si>
    <t>3298049394</t>
  </si>
  <si>
    <t xml:space="preserve">Jornal </t>
  </si>
  <si>
    <t>Complemento</t>
  </si>
  <si>
    <t>Peon Vigilante 5</t>
  </si>
  <si>
    <t>117-2019-031-AMSA</t>
  </si>
  <si>
    <t>3532023727</t>
  </si>
  <si>
    <t>3185880577</t>
  </si>
  <si>
    <t>03101300033657</t>
  </si>
  <si>
    <t>4094061109</t>
  </si>
  <si>
    <t>3216033718</t>
  </si>
  <si>
    <t>3247011971</t>
  </si>
  <si>
    <t>3229011717</t>
  </si>
  <si>
    <t>La cerra</t>
  </si>
  <si>
    <t xml:space="preserve">humedal </t>
  </si>
  <si>
    <t>Km 22</t>
  </si>
  <si>
    <t>Desechos Sólidos</t>
  </si>
  <si>
    <t>La Cerra</t>
  </si>
  <si>
    <t>Desechos Líquidos</t>
  </si>
  <si>
    <t xml:space="preserve">Estacion Acuatica </t>
  </si>
  <si>
    <t>Estación Acuática</t>
  </si>
  <si>
    <t xml:space="preserve">Forestal </t>
  </si>
  <si>
    <t xml:space="preserve">km 22 </t>
  </si>
  <si>
    <t>4493162289</t>
  </si>
  <si>
    <t>SUBPRODUCTO: DIRECCIÓN Y COORDINACIÓN   001-001-0001</t>
  </si>
  <si>
    <t>11130016-219-00-33-00-000-001-000-031-0115-11-0000-0000</t>
  </si>
  <si>
    <t>No.</t>
  </si>
  <si>
    <t xml:space="preserve">Titulo Jornal 
Diario </t>
  </si>
  <si>
    <t>Ubicación</t>
  </si>
  <si>
    <t>Empleado</t>
  </si>
  <si>
    <t>Contrato</t>
  </si>
  <si>
    <t>Fecha de 
Ingreso</t>
  </si>
  <si>
    <t>Jornal</t>
  </si>
  <si>
    <t>complemento específico por nivelación</t>
  </si>
  <si>
    <t>Días</t>
  </si>
  <si>
    <t>Número de
Cuenta G&amp;T</t>
  </si>
  <si>
    <t>Peon Vigilante V</t>
  </si>
  <si>
    <t>Acuatica</t>
  </si>
  <si>
    <t>José Luis Perpuac Gómez</t>
  </si>
  <si>
    <t>0430010569-2</t>
  </si>
  <si>
    <t>Realizó:</t>
  </si>
  <si>
    <t>Revisó:</t>
  </si>
  <si>
    <t>Vo.Bo.</t>
  </si>
  <si>
    <t>Ing. Oscar Amed Juárez Sosa</t>
  </si>
  <si>
    <t>Encargada de Nómina</t>
  </si>
  <si>
    <t>Director Ejecutivo</t>
  </si>
  <si>
    <t>AMSA</t>
  </si>
  <si>
    <t>NÚMERO 05-2019</t>
  </si>
  <si>
    <t>Renglón 031</t>
  </si>
  <si>
    <t>Renglón 033</t>
  </si>
  <si>
    <t>Total Devengado
 Mensual</t>
  </si>
  <si>
    <t>Jornales</t>
  </si>
  <si>
    <t xml:space="preserve">Loida Rebeca Vásquez Zuleta </t>
  </si>
  <si>
    <t>Administrativo</t>
  </si>
  <si>
    <t>Renglon 033</t>
  </si>
  <si>
    <t>Renglón 
031</t>
  </si>
  <si>
    <t>TOTAL</t>
  </si>
  <si>
    <t>SUBPRODUCTO: CONTROL Y MANEJO DE LOS DESECHOS SÓLIDOS EN LA CUENCA DEL LAGO DE AMATITLÁN   001-002-0005</t>
  </si>
  <si>
    <t xml:space="preserve">SUBPRODUCTO: TRATAMIENTO DE LAS AGUAS RESIDUALES A TRÁVES DE LAS PLANTAS DE TRATAMIENTO A CARGO DE LA INSTITUCIÓN    001-002-0001 </t>
  </si>
  <si>
    <t xml:space="preserve">SUBPRODUCTO: VOLUMEN DE DESECHOS SÓLIDOS FLOTANTES Y PLANTAS ACUÁTICAS EXTRAÍDOS DEL LAGO DE AMATITLÁN    001-002-0002 </t>
  </si>
  <si>
    <t xml:space="preserve">SUBPRODUCTO: CONSERVACIÓN DE SUELOS Y AGUA EN LA CUENCA DEL LAGO DE AMATITLÁN    001-008-0002 </t>
  </si>
  <si>
    <t>TOTAL NÓMINA</t>
  </si>
  <si>
    <t>NOMINA CORRESPONDIENTE AL MES DE  ENERO  2019</t>
  </si>
  <si>
    <t xml:space="preserve">Víctor Anibal López Aquino </t>
  </si>
  <si>
    <t>Jefe  Administrativo Financiero</t>
  </si>
  <si>
    <t xml:space="preserve">Ismael Obdulio Lucas Ramírez </t>
  </si>
  <si>
    <t>Hugo Nohé Escobar Aguilar</t>
  </si>
  <si>
    <t xml:space="preserve">PEON </t>
  </si>
  <si>
    <t>118-2019-031-AMSA</t>
  </si>
  <si>
    <t xml:space="preserve">Alberto de Jesus Coy Cruz </t>
  </si>
  <si>
    <t>119-2019-031-AMSA</t>
  </si>
  <si>
    <t>Mauro Romero González Quezada</t>
  </si>
  <si>
    <t>NOMINA CORRESPONDIENTE AL MES DE MAYO DE 2019</t>
  </si>
  <si>
    <t xml:space="preserve">Inge. Mario Gustavo Aguilar Alemán </t>
  </si>
  <si>
    <t xml:space="preserve">Juan Pablo Lemus </t>
  </si>
  <si>
    <t>km 22</t>
  </si>
  <si>
    <t xml:space="preserve">Luis Fernando Oliva Montoya </t>
  </si>
  <si>
    <t xml:space="preserve">auxiliar Miscelaneo </t>
  </si>
  <si>
    <t xml:space="preserve">Peon </t>
  </si>
  <si>
    <t>KM 22</t>
  </si>
  <si>
    <t xml:space="preserve"> Santos Isabel Díaz Mladonado </t>
  </si>
  <si>
    <t>124-2019-031-AMSA</t>
  </si>
  <si>
    <t>123-2019-031-AMSA</t>
  </si>
  <si>
    <t>122-2019-031-AMSA</t>
  </si>
  <si>
    <t xml:space="preserve">Marilyn Maria Fernanda Con SOSA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</si>
</sst>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  <numFmt numFmtId="166" formatCode="_([$Q-100A]* #,##0.00_);_([$Q-100A]* \(#,##0.00\);_([$Q-100A]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8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4" fillId="0" borderId="0" xfId="4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4" applyFont="1" applyBorder="1" applyAlignment="1">
      <alignment horizontal="right" vertical="center"/>
    </xf>
    <xf numFmtId="165" fontId="6" fillId="0" borderId="0" xfId="2" applyNumberFormat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4" applyFont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44" fontId="5" fillId="0" borderId="2" xfId="1" applyFont="1" applyFill="1" applyBorder="1" applyAlignment="1">
      <alignment horizontal="center" vertical="center"/>
    </xf>
    <xf numFmtId="0" fontId="5" fillId="0" borderId="2" xfId="5" applyNumberFormat="1" applyFont="1" applyFill="1" applyBorder="1" applyAlignment="1">
      <alignment horizontal="center" vertical="center"/>
    </xf>
    <xf numFmtId="165" fontId="5" fillId="5" borderId="2" xfId="5" applyFont="1" applyFill="1" applyBorder="1" applyAlignment="1">
      <alignment vertical="center"/>
    </xf>
    <xf numFmtId="0" fontId="5" fillId="0" borderId="2" xfId="2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vertical="center"/>
    </xf>
    <xf numFmtId="0" fontId="7" fillId="4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 wrapText="1"/>
    </xf>
    <xf numFmtId="165" fontId="5" fillId="0" borderId="2" xfId="5" applyFont="1" applyFill="1" applyBorder="1" applyAlignment="1">
      <alignment vertical="center"/>
    </xf>
    <xf numFmtId="166" fontId="5" fillId="6" borderId="2" xfId="1" applyNumberFormat="1" applyFont="1" applyFill="1" applyBorder="1" applyAlignment="1">
      <alignment vertical="center"/>
    </xf>
    <xf numFmtId="165" fontId="5" fillId="0" borderId="2" xfId="5" applyFont="1" applyBorder="1" applyAlignment="1">
      <alignment horizontal="left" vertical="center"/>
    </xf>
    <xf numFmtId="165" fontId="5" fillId="4" borderId="2" xfId="5" applyNumberFormat="1" applyFont="1" applyFill="1" applyBorder="1" applyAlignment="1">
      <alignment horizontal="left" vertical="center"/>
    </xf>
    <xf numFmtId="49" fontId="7" fillId="0" borderId="0" xfId="2" applyNumberFormat="1" applyFont="1" applyFill="1" applyBorder="1" applyAlignment="1">
      <alignment horizontal="right" vertical="center"/>
    </xf>
    <xf numFmtId="0" fontId="5" fillId="0" borderId="9" xfId="2" applyFont="1" applyBorder="1" applyAlignment="1">
      <alignment vertical="center"/>
    </xf>
    <xf numFmtId="49" fontId="7" fillId="0" borderId="9" xfId="2" applyNumberFormat="1" applyFont="1" applyFill="1" applyBorder="1" applyAlignment="1">
      <alignment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right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44" fontId="9" fillId="7" borderId="2" xfId="0" applyNumberFormat="1" applyFont="1" applyFill="1" applyBorder="1"/>
    <xf numFmtId="0" fontId="8" fillId="3" borderId="2" xfId="0" applyFont="1" applyFill="1" applyBorder="1" applyAlignment="1">
      <alignment horizontal="center" vertical="center"/>
    </xf>
    <xf numFmtId="44" fontId="8" fillId="3" borderId="5" xfId="1" applyFont="1" applyFill="1" applyBorder="1" applyAlignment="1">
      <alignment horizontal="center" vertical="center"/>
    </xf>
    <xf numFmtId="44" fontId="0" fillId="0" borderId="0" xfId="1" applyFont="1"/>
    <xf numFmtId="0" fontId="5" fillId="9" borderId="2" xfId="2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44" fontId="0" fillId="2" borderId="2" xfId="1" applyFont="1" applyFill="1" applyBorder="1"/>
    <xf numFmtId="44" fontId="0" fillId="2" borderId="0" xfId="1" applyFont="1" applyFill="1" applyBorder="1"/>
    <xf numFmtId="0" fontId="8" fillId="2" borderId="2" xfId="0" applyFont="1" applyFill="1" applyBorder="1" applyAlignment="1">
      <alignment horizontal="center" vertical="center"/>
    </xf>
    <xf numFmtId="44" fontId="9" fillId="2" borderId="0" xfId="1" applyFont="1" applyFill="1" applyBorder="1"/>
    <xf numFmtId="8" fontId="9" fillId="2" borderId="0" xfId="0" applyNumberFormat="1" applyFont="1" applyFill="1" applyBorder="1"/>
    <xf numFmtId="44" fontId="9" fillId="2" borderId="0" xfId="0" applyNumberFormat="1" applyFont="1" applyFill="1" applyBorder="1"/>
    <xf numFmtId="44" fontId="8" fillId="7" borderId="5" xfId="1" applyFont="1" applyFill="1" applyBorder="1" applyAlignment="1">
      <alignment horizontal="center" vertical="center"/>
    </xf>
    <xf numFmtId="44" fontId="0" fillId="7" borderId="2" xfId="1" applyFont="1" applyFill="1" applyBorder="1"/>
    <xf numFmtId="44" fontId="9" fillId="10" borderId="2" xfId="0" applyNumberFormat="1" applyFont="1" applyFill="1" applyBorder="1"/>
    <xf numFmtId="44" fontId="10" fillId="10" borderId="2" xfId="1" applyFont="1" applyFill="1" applyBorder="1"/>
    <xf numFmtId="44" fontId="0" fillId="2" borderId="2" xfId="1" applyNumberFormat="1" applyFont="1" applyFill="1" applyBorder="1"/>
    <xf numFmtId="44" fontId="10" fillId="10" borderId="2" xfId="0" applyNumberFormat="1" applyFont="1" applyFill="1" applyBorder="1"/>
    <xf numFmtId="44" fontId="10" fillId="7" borderId="2" xfId="0" applyNumberFormat="1" applyFont="1" applyFill="1" applyBorder="1"/>
    <xf numFmtId="165" fontId="9" fillId="0" borderId="2" xfId="2" applyNumberFormat="1" applyFont="1" applyBorder="1" applyAlignment="1">
      <alignment vertical="center"/>
    </xf>
    <xf numFmtId="44" fontId="0" fillId="3" borderId="2" xfId="1" applyFont="1" applyFill="1" applyBorder="1"/>
    <xf numFmtId="44" fontId="10" fillId="3" borderId="2" xfId="1" applyFont="1" applyFill="1" applyBorder="1"/>
    <xf numFmtId="0" fontId="0" fillId="0" borderId="0" xfId="0" applyFont="1"/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44" fontId="0" fillId="2" borderId="2" xfId="0" applyNumberFormat="1" applyFont="1" applyFill="1" applyBorder="1"/>
    <xf numFmtId="44" fontId="0" fillId="8" borderId="2" xfId="0" applyNumberFormat="1" applyFont="1" applyFill="1" applyBorder="1"/>
    <xf numFmtId="164" fontId="0" fillId="2" borderId="2" xfId="0" applyNumberFormat="1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8" fontId="0" fillId="2" borderId="0" xfId="0" applyNumberFormat="1" applyFont="1" applyFill="1" applyBorder="1"/>
    <xf numFmtId="44" fontId="0" fillId="2" borderId="0" xfId="0" applyNumberFormat="1" applyFont="1" applyFill="1" applyBorder="1"/>
    <xf numFmtId="0" fontId="0" fillId="0" borderId="0" xfId="0" applyFont="1" applyAlignment="1">
      <alignment horizontal="center"/>
    </xf>
    <xf numFmtId="44" fontId="0" fillId="0" borderId="0" xfId="0" applyNumberFormat="1" applyFont="1"/>
    <xf numFmtId="0" fontId="10" fillId="0" borderId="0" xfId="4" applyFont="1" applyBorder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2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11" fillId="0" borderId="0" xfId="4" applyFont="1" applyBorder="1" applyAlignment="1">
      <alignment horizontal="center" vertical="center"/>
    </xf>
    <xf numFmtId="165" fontId="11" fillId="0" borderId="0" xfId="2" applyNumberFormat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49" fontId="10" fillId="0" borderId="0" xfId="4" applyNumberFormat="1" applyFont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0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44" fontId="9" fillId="2" borderId="2" xfId="1" applyFont="1" applyFill="1" applyBorder="1" applyAlignment="1">
      <alignment horizontal="center" vertical="center"/>
    </xf>
    <xf numFmtId="165" fontId="9" fillId="2" borderId="2" xfId="5" applyFont="1" applyFill="1" applyBorder="1" applyAlignment="1">
      <alignment horizontal="left" vertical="center"/>
    </xf>
    <xf numFmtId="49" fontId="9" fillId="2" borderId="2" xfId="2" applyNumberFormat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2" xfId="3" applyFont="1" applyFill="1" applyBorder="1" applyAlignment="1">
      <alignment vertical="center"/>
    </xf>
    <xf numFmtId="49" fontId="0" fillId="2" borderId="2" xfId="0" applyNumberFormat="1" applyFont="1" applyFill="1" applyBorder="1" applyAlignment="1">
      <alignment horizontal="center"/>
    </xf>
    <xf numFmtId="165" fontId="9" fillId="10" borderId="2" xfId="5" applyFont="1" applyFill="1" applyBorder="1" applyAlignment="1">
      <alignment horizontal="left" vertical="center"/>
    </xf>
    <xf numFmtId="49" fontId="9" fillId="10" borderId="2" xfId="2" applyNumberFormat="1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left" vertical="center"/>
    </xf>
    <xf numFmtId="44" fontId="9" fillId="2" borderId="0" xfId="1" applyFont="1" applyFill="1" applyBorder="1" applyAlignment="1">
      <alignment horizontal="center" vertical="center"/>
    </xf>
    <xf numFmtId="165" fontId="9" fillId="2" borderId="0" xfId="5" applyFont="1" applyFill="1" applyBorder="1" applyAlignment="1">
      <alignment horizontal="left" vertical="center"/>
    </xf>
    <xf numFmtId="49" fontId="9" fillId="2" borderId="0" xfId="2" applyNumberFormat="1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left" vertical="center"/>
    </xf>
    <xf numFmtId="0" fontId="9" fillId="10" borderId="2" xfId="2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center"/>
    </xf>
    <xf numFmtId="49" fontId="9" fillId="2" borderId="2" xfId="2" applyNumberFormat="1" applyFont="1" applyFill="1" applyBorder="1" applyAlignment="1">
      <alignment vertical="center"/>
    </xf>
    <xf numFmtId="164" fontId="9" fillId="2" borderId="2" xfId="2" applyNumberFormat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vertical="center"/>
    </xf>
    <xf numFmtId="0" fontId="9" fillId="2" borderId="2" xfId="3" applyNumberFormat="1" applyFont="1" applyFill="1" applyBorder="1" applyAlignment="1">
      <alignment horizontal="center" vertical="center"/>
    </xf>
    <xf numFmtId="0" fontId="9" fillId="2" borderId="2" xfId="2" applyNumberFormat="1" applyFont="1" applyFill="1" applyBorder="1" applyAlignment="1">
      <alignment horizontal="center" vertical="center"/>
    </xf>
    <xf numFmtId="44" fontId="9" fillId="2" borderId="2" xfId="1" applyFont="1" applyFill="1" applyBorder="1" applyAlignment="1">
      <alignment vertical="center"/>
    </xf>
    <xf numFmtId="0" fontId="9" fillId="2" borderId="0" xfId="2" applyNumberFormat="1" applyFont="1" applyFill="1" applyAlignment="1">
      <alignment horizontal="center" vertical="center"/>
    </xf>
    <xf numFmtId="0" fontId="0" fillId="2" borderId="2" xfId="3" applyFont="1" applyFill="1" applyBorder="1" applyAlignment="1">
      <alignment horizontal="left" vertical="center"/>
    </xf>
    <xf numFmtId="49" fontId="9" fillId="2" borderId="2" xfId="3" applyNumberFormat="1" applyFont="1" applyFill="1" applyBorder="1" applyAlignment="1">
      <alignment horizontal="center" vertical="center"/>
    </xf>
    <xf numFmtId="165" fontId="9" fillId="2" borderId="2" xfId="5" applyFont="1" applyFill="1" applyBorder="1" applyAlignment="1">
      <alignment vertical="center"/>
    </xf>
    <xf numFmtId="0" fontId="9" fillId="0" borderId="2" xfId="2" applyFont="1" applyFill="1" applyBorder="1" applyAlignment="1">
      <alignment horizontal="center" vertical="center"/>
    </xf>
    <xf numFmtId="165" fontId="9" fillId="7" borderId="2" xfId="5" applyFont="1" applyFill="1" applyBorder="1" applyAlignment="1">
      <alignment horizontal="left" vertical="center"/>
    </xf>
    <xf numFmtId="49" fontId="10" fillId="0" borderId="0" xfId="2" applyNumberFormat="1" applyFont="1" applyFill="1" applyBorder="1" applyAlignment="1">
      <alignment horizontal="right" vertical="center"/>
    </xf>
    <xf numFmtId="0" fontId="9" fillId="0" borderId="9" xfId="2" applyFont="1" applyBorder="1" applyAlignment="1">
      <alignment vertical="center"/>
    </xf>
    <xf numFmtId="49" fontId="10" fillId="0" borderId="9" xfId="2" applyNumberFormat="1" applyFont="1" applyFill="1" applyBorder="1" applyAlignment="1">
      <alignment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right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Font="1" applyBorder="1"/>
    <xf numFmtId="0" fontId="9" fillId="0" borderId="0" xfId="2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10" borderId="2" xfId="0" applyFont="1" applyFill="1" applyBorder="1" applyAlignment="1">
      <alignment horizontal="center"/>
    </xf>
    <xf numFmtId="0" fontId="10" fillId="3" borderId="11" xfId="2" applyFont="1" applyFill="1" applyBorder="1" applyAlignment="1">
      <alignment horizontal="center" vertical="center"/>
    </xf>
    <xf numFmtId="0" fontId="10" fillId="3" borderId="13" xfId="2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/>
    </xf>
    <xf numFmtId="0" fontId="10" fillId="0" borderId="0" xfId="2" applyFont="1" applyFill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8" borderId="3" xfId="2" applyFont="1" applyFill="1" applyBorder="1" applyAlignment="1">
      <alignment horizontal="center" vertical="center" wrapText="1"/>
    </xf>
    <xf numFmtId="0" fontId="10" fillId="8" borderId="4" xfId="2" applyFont="1" applyFill="1" applyBorder="1" applyAlignment="1">
      <alignment horizontal="center" vertical="center" wrapText="1"/>
    </xf>
    <xf numFmtId="0" fontId="10" fillId="8" borderId="5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3" borderId="4" xfId="2" applyNumberFormat="1" applyFont="1" applyFill="1" applyBorder="1" applyAlignment="1">
      <alignment horizontal="center" vertical="center" wrapText="1"/>
    </xf>
    <xf numFmtId="49" fontId="10" fillId="3" borderId="5" xfId="2" applyNumberFormat="1" applyFont="1" applyFill="1" applyBorder="1" applyAlignment="1">
      <alignment horizontal="center" vertical="center" wrapText="1"/>
    </xf>
    <xf numFmtId="44" fontId="8" fillId="3" borderId="2" xfId="1" applyFont="1" applyFill="1" applyBorder="1" applyAlignment="1">
      <alignment horizontal="center" vertical="center" wrapText="1"/>
    </xf>
    <xf numFmtId="44" fontId="8" fillId="3" borderId="2" xfId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49" fontId="10" fillId="2" borderId="3" xfId="2" applyNumberFormat="1" applyFont="1" applyFill="1" applyBorder="1" applyAlignment="1">
      <alignment horizontal="center" vertical="center" wrapText="1"/>
    </xf>
    <xf numFmtId="49" fontId="10" fillId="2" borderId="4" xfId="2" applyNumberFormat="1" applyFont="1" applyFill="1" applyBorder="1" applyAlignment="1">
      <alignment horizontal="center" vertical="center" wrapText="1"/>
    </xf>
    <xf numFmtId="49" fontId="10" fillId="2" borderId="5" xfId="2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4" fontId="8" fillId="7" borderId="2" xfId="1" applyFont="1" applyFill="1" applyBorder="1" applyAlignment="1">
      <alignment horizontal="center" vertical="center" wrapText="1"/>
    </xf>
    <xf numFmtId="44" fontId="8" fillId="7" borderId="2" xfId="1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 wrapText="1"/>
    </xf>
    <xf numFmtId="0" fontId="10" fillId="2" borderId="0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0" fillId="2" borderId="1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10" fillId="8" borderId="2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11" xfId="2" applyFont="1" applyFill="1" applyBorder="1" applyAlignment="1">
      <alignment horizontal="center" vertical="center"/>
    </xf>
    <xf numFmtId="0" fontId="10" fillId="3" borderId="12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10" fillId="3" borderId="13" xfId="2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/>
    </xf>
    <xf numFmtId="0" fontId="10" fillId="3" borderId="2" xfId="2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vertical="center" wrapText="1"/>
    </xf>
    <xf numFmtId="0" fontId="7" fillId="4" borderId="5" xfId="4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49" fontId="7" fillId="4" borderId="3" xfId="2" applyNumberFormat="1" applyFont="1" applyFill="1" applyBorder="1" applyAlignment="1">
      <alignment horizontal="center" vertical="center" wrapText="1"/>
    </xf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5" xfId="2" applyNumberFormat="1" applyFont="1" applyFill="1" applyBorder="1" applyAlignment="1">
      <alignment horizontal="center" vertical="center" wrapText="1"/>
    </xf>
    <xf numFmtId="0" fontId="7" fillId="6" borderId="3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</cellXfs>
  <cellStyles count="7">
    <cellStyle name="Moneda" xfId="1" builtinId="4"/>
    <cellStyle name="Moneda 2" xfId="5"/>
    <cellStyle name="Moneda 3" xfId="6"/>
    <cellStyle name="Normal" xfId="0" builtinId="0"/>
    <cellStyle name="Normal 2" xfId="2"/>
    <cellStyle name="Normal_jacki 031-029-021-022_PERSONAL_AMSA_2010(2)" xfId="4"/>
    <cellStyle name="Normal_jacki 031-029-021-022_POR DIVISIÓN FUNCIONAL JACKI3 28-05-2010 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917762</xdr:colOff>
      <xdr:row>0</xdr:row>
      <xdr:rowOff>19050</xdr:rowOff>
    </xdr:from>
    <xdr:to>
      <xdr:col>17</xdr:col>
      <xdr:colOff>816910</xdr:colOff>
      <xdr:row>5</xdr:row>
      <xdr:rowOff>153438</xdr:rowOff>
    </xdr:to>
    <xdr:pic>
      <xdr:nvPicPr>
        <xdr:cNvPr id="4" name="3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4528987" y="19050"/>
          <a:ext cx="956423" cy="10868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0</xdr:colOff>
      <xdr:row>158</xdr:row>
      <xdr:rowOff>0</xdr:rowOff>
    </xdr:from>
    <xdr:ext cx="184731" cy="264560"/>
    <xdr:sp macro="" textlink="">
      <xdr:nvSpPr>
        <xdr:cNvPr id="3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5" name="26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158</xdr:row>
      <xdr:rowOff>0</xdr:rowOff>
    </xdr:from>
    <xdr:ext cx="184731" cy="264560"/>
    <xdr:sp macro="" textlink="">
      <xdr:nvSpPr>
        <xdr:cNvPr id="6" name="4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7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158</xdr:row>
      <xdr:rowOff>0</xdr:rowOff>
    </xdr:from>
    <xdr:ext cx="184731" cy="264560"/>
    <xdr:sp macro="" textlink="">
      <xdr:nvSpPr>
        <xdr:cNvPr id="8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162</xdr:row>
      <xdr:rowOff>0</xdr:rowOff>
    </xdr:from>
    <xdr:ext cx="184731" cy="264560"/>
    <xdr:sp macro="" textlink="">
      <xdr:nvSpPr>
        <xdr:cNvPr id="9" name="26 CuadroTexto"/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159</xdr:row>
      <xdr:rowOff>0</xdr:rowOff>
    </xdr:from>
    <xdr:ext cx="184731" cy="264560"/>
    <xdr:sp macro="" textlink="">
      <xdr:nvSpPr>
        <xdr:cNvPr id="10" name="45 CuadroTexto"/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11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147</xdr:row>
      <xdr:rowOff>0</xdr:rowOff>
    </xdr:from>
    <xdr:ext cx="184731" cy="264560"/>
    <xdr:sp macro="" textlink="">
      <xdr:nvSpPr>
        <xdr:cNvPr id="12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147</xdr:row>
      <xdr:rowOff>0</xdr:rowOff>
    </xdr:from>
    <xdr:ext cx="184731" cy="264560"/>
    <xdr:sp macro="" textlink="">
      <xdr:nvSpPr>
        <xdr:cNvPr id="13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147</xdr:row>
      <xdr:rowOff>0</xdr:rowOff>
    </xdr:from>
    <xdr:ext cx="184731" cy="264560"/>
    <xdr:sp macro="" textlink="">
      <xdr:nvSpPr>
        <xdr:cNvPr id="14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147</xdr:row>
      <xdr:rowOff>0</xdr:rowOff>
    </xdr:from>
    <xdr:ext cx="184731" cy="264560"/>
    <xdr:sp macro="" textlink="">
      <xdr:nvSpPr>
        <xdr:cNvPr id="15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147</xdr:row>
      <xdr:rowOff>0</xdr:rowOff>
    </xdr:from>
    <xdr:ext cx="184731" cy="264560"/>
    <xdr:sp macro="" textlink="">
      <xdr:nvSpPr>
        <xdr:cNvPr id="16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147</xdr:row>
      <xdr:rowOff>0</xdr:rowOff>
    </xdr:from>
    <xdr:ext cx="184731" cy="264560"/>
    <xdr:sp macro="" textlink="">
      <xdr:nvSpPr>
        <xdr:cNvPr id="17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4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5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6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7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8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9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16</xdr:row>
      <xdr:rowOff>0</xdr:rowOff>
    </xdr:from>
    <xdr:ext cx="184731" cy="264560"/>
    <xdr:sp macro="" textlink="">
      <xdr:nvSpPr>
        <xdr:cNvPr id="2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 macro="" textlink="">
      <xdr:nvSpPr>
        <xdr:cNvPr id="3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 macro="" textlink="">
      <xdr:nvSpPr>
        <xdr:cNvPr id="4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21</xdr:row>
      <xdr:rowOff>0</xdr:rowOff>
    </xdr:from>
    <xdr:ext cx="184731" cy="264560"/>
    <xdr:sp macro="" textlink="">
      <xdr:nvSpPr>
        <xdr:cNvPr id="5" name="25 CuadroTexto"/>
        <xdr:cNvSpPr txBox="1"/>
      </xdr:nvSpPr>
      <xdr:spPr>
        <a:xfrm>
          <a:off x="27908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</xdr:row>
      <xdr:rowOff>0</xdr:rowOff>
    </xdr:from>
    <xdr:ext cx="184731" cy="264560"/>
    <xdr:sp macro="" textlink="">
      <xdr:nvSpPr>
        <xdr:cNvPr id="6" name="26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21</xdr:row>
      <xdr:rowOff>0</xdr:rowOff>
    </xdr:from>
    <xdr:ext cx="184731" cy="264560"/>
    <xdr:sp macro="" textlink="">
      <xdr:nvSpPr>
        <xdr:cNvPr id="7" name="45 CuadroTexto"/>
        <xdr:cNvSpPr txBox="1"/>
      </xdr:nvSpPr>
      <xdr:spPr>
        <a:xfrm>
          <a:off x="27908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8" name="47 CuadroTexto"/>
        <xdr:cNvSpPr txBox="1"/>
      </xdr:nvSpPr>
      <xdr:spPr>
        <a:xfrm>
          <a:off x="15240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</xdr:row>
      <xdr:rowOff>0</xdr:rowOff>
    </xdr:from>
    <xdr:ext cx="184731" cy="264560"/>
    <xdr:sp macro="" textlink="">
      <xdr:nvSpPr>
        <xdr:cNvPr id="9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13</xdr:col>
      <xdr:colOff>0</xdr:colOff>
      <xdr:row>0</xdr:row>
      <xdr:rowOff>66675</xdr:rowOff>
    </xdr:from>
    <xdr:to>
      <xdr:col>14</xdr:col>
      <xdr:colOff>448235</xdr:colOff>
      <xdr:row>6</xdr:row>
      <xdr:rowOff>12244</xdr:rowOff>
    </xdr:to>
    <xdr:pic>
      <xdr:nvPicPr>
        <xdr:cNvPr id="10" name="3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9153525" y="66675"/>
          <a:ext cx="962585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11" name="46 CuadroTexto"/>
        <xdr:cNvSpPr txBox="1"/>
      </xdr:nvSpPr>
      <xdr:spPr>
        <a:xfrm>
          <a:off x="542925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12" name="8 CuadroTexto"/>
        <xdr:cNvSpPr txBox="1"/>
      </xdr:nvSpPr>
      <xdr:spPr>
        <a:xfrm>
          <a:off x="542925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13" name="11 CuadroTexto"/>
        <xdr:cNvSpPr txBox="1"/>
      </xdr:nvSpPr>
      <xdr:spPr>
        <a:xfrm>
          <a:off x="542925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14" name="14 CuadroTexto"/>
        <xdr:cNvSpPr txBox="1"/>
      </xdr:nvSpPr>
      <xdr:spPr>
        <a:xfrm>
          <a:off x="542925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15" name="15 CuadroTexto"/>
        <xdr:cNvSpPr txBox="1"/>
      </xdr:nvSpPr>
      <xdr:spPr>
        <a:xfrm>
          <a:off x="542925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16" name="16 CuadroTexto"/>
        <xdr:cNvSpPr txBox="1"/>
      </xdr:nvSpPr>
      <xdr:spPr>
        <a:xfrm>
          <a:off x="542925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17" name="17 CuadroTexto"/>
        <xdr:cNvSpPr txBox="1"/>
      </xdr:nvSpPr>
      <xdr:spPr>
        <a:xfrm>
          <a:off x="542925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18" name="18 CuadroTexto"/>
        <xdr:cNvSpPr txBox="1"/>
      </xdr:nvSpPr>
      <xdr:spPr>
        <a:xfrm>
          <a:off x="542925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19" name="27 CuadroTexto"/>
        <xdr:cNvSpPr txBox="1"/>
      </xdr:nvSpPr>
      <xdr:spPr>
        <a:xfrm>
          <a:off x="542925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20" name="55 CuadroTexto"/>
        <xdr:cNvSpPr txBox="1"/>
      </xdr:nvSpPr>
      <xdr:spPr>
        <a:xfrm>
          <a:off x="542925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1" name="16 CuadroTexto"/>
        <xdr:cNvSpPr txBox="1"/>
      </xdr:nvSpPr>
      <xdr:spPr>
        <a:xfrm>
          <a:off x="5429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2" name="17 CuadroTexto"/>
        <xdr:cNvSpPr txBox="1"/>
      </xdr:nvSpPr>
      <xdr:spPr>
        <a:xfrm>
          <a:off x="5429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23" name="18 CuadroTexto"/>
        <xdr:cNvSpPr txBox="1"/>
      </xdr:nvSpPr>
      <xdr:spPr>
        <a:xfrm>
          <a:off x="5429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24" name="16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25" name="17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26" name="18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27" name="25 CuadroTexto"/>
        <xdr:cNvSpPr txBox="1"/>
      </xdr:nvSpPr>
      <xdr:spPr>
        <a:xfrm>
          <a:off x="27908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28" name="26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29" name="45 CuadroTexto"/>
        <xdr:cNvSpPr txBox="1"/>
      </xdr:nvSpPr>
      <xdr:spPr>
        <a:xfrm>
          <a:off x="27908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30" name="47 CuadroTexto"/>
        <xdr:cNvSpPr txBox="1"/>
      </xdr:nvSpPr>
      <xdr:spPr>
        <a:xfrm>
          <a:off x="1524000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31" name="59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32" name="46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33" name="8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34" name="11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35" name="14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36" name="15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37" name="16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38" name="17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39" name="18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40" name="27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41" name="55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42" name="16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43" name="17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44" name="18 CuadroTexto"/>
        <xdr:cNvSpPr txBox="1"/>
      </xdr:nvSpPr>
      <xdr:spPr>
        <a:xfrm>
          <a:off x="542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 macro="" textlink="">
      <xdr:nvSpPr>
        <xdr:cNvPr id="45" name="16 CuadroTexto"/>
        <xdr:cNvSpPr txBox="1"/>
      </xdr:nvSpPr>
      <xdr:spPr>
        <a:xfrm>
          <a:off x="54292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 macro="" textlink="">
      <xdr:nvSpPr>
        <xdr:cNvPr id="46" name="17 CuadroTexto"/>
        <xdr:cNvSpPr txBox="1"/>
      </xdr:nvSpPr>
      <xdr:spPr>
        <a:xfrm>
          <a:off x="54292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 macro="" textlink="">
      <xdr:nvSpPr>
        <xdr:cNvPr id="47" name="18 CuadroTexto"/>
        <xdr:cNvSpPr txBox="1"/>
      </xdr:nvSpPr>
      <xdr:spPr>
        <a:xfrm>
          <a:off x="54292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21</xdr:row>
      <xdr:rowOff>0</xdr:rowOff>
    </xdr:from>
    <xdr:ext cx="184731" cy="264560"/>
    <xdr:sp macro="" textlink="">
      <xdr:nvSpPr>
        <xdr:cNvPr id="48" name="25 CuadroTexto"/>
        <xdr:cNvSpPr txBox="1"/>
      </xdr:nvSpPr>
      <xdr:spPr>
        <a:xfrm>
          <a:off x="25336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49" name="26 CuadroTexto"/>
        <xdr:cNvSpPr txBox="1"/>
      </xdr:nvSpPr>
      <xdr:spPr>
        <a:xfrm>
          <a:off x="542925" y="52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50" name="45 CuadroTexto"/>
        <xdr:cNvSpPr txBox="1"/>
      </xdr:nvSpPr>
      <xdr:spPr>
        <a:xfrm>
          <a:off x="25336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51" name="47 CuadroTexto"/>
        <xdr:cNvSpPr txBox="1"/>
      </xdr:nvSpPr>
      <xdr:spPr>
        <a:xfrm>
          <a:off x="1524000" y="43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</xdr:row>
      <xdr:rowOff>0</xdr:rowOff>
    </xdr:from>
    <xdr:ext cx="184731" cy="264560"/>
    <xdr:sp macro="" textlink="">
      <xdr:nvSpPr>
        <xdr:cNvPr id="52" name="59 CuadroTexto"/>
        <xdr:cNvSpPr txBox="1"/>
      </xdr:nvSpPr>
      <xdr:spPr>
        <a:xfrm>
          <a:off x="542925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17</xdr:col>
      <xdr:colOff>114300</xdr:colOff>
      <xdr:row>0</xdr:row>
      <xdr:rowOff>66675</xdr:rowOff>
    </xdr:from>
    <xdr:to>
      <xdr:col>18</xdr:col>
      <xdr:colOff>448235</xdr:colOff>
      <xdr:row>6</xdr:row>
      <xdr:rowOff>12244</xdr:rowOff>
    </xdr:to>
    <xdr:pic>
      <xdr:nvPicPr>
        <xdr:cNvPr id="53" name="3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1144250" y="66675"/>
          <a:ext cx="962585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54" name="46 CuadroTexto"/>
        <xdr:cNvSpPr txBox="1"/>
      </xdr:nvSpPr>
      <xdr:spPr>
        <a:xfrm>
          <a:off x="542925" y="43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55" name="8 CuadroTexto"/>
        <xdr:cNvSpPr txBox="1"/>
      </xdr:nvSpPr>
      <xdr:spPr>
        <a:xfrm>
          <a:off x="542925" y="43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56" name="11 CuadroTexto"/>
        <xdr:cNvSpPr txBox="1"/>
      </xdr:nvSpPr>
      <xdr:spPr>
        <a:xfrm>
          <a:off x="542925" y="43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57" name="14 CuadroTexto"/>
        <xdr:cNvSpPr txBox="1"/>
      </xdr:nvSpPr>
      <xdr:spPr>
        <a:xfrm>
          <a:off x="542925" y="43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58" name="15 CuadroTexto"/>
        <xdr:cNvSpPr txBox="1"/>
      </xdr:nvSpPr>
      <xdr:spPr>
        <a:xfrm>
          <a:off x="542925" y="43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59" name="16 CuadroTexto"/>
        <xdr:cNvSpPr txBox="1"/>
      </xdr:nvSpPr>
      <xdr:spPr>
        <a:xfrm>
          <a:off x="542925" y="43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60" name="17 CuadroTexto"/>
        <xdr:cNvSpPr txBox="1"/>
      </xdr:nvSpPr>
      <xdr:spPr>
        <a:xfrm>
          <a:off x="542925" y="43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61" name="18 CuadroTexto"/>
        <xdr:cNvSpPr txBox="1"/>
      </xdr:nvSpPr>
      <xdr:spPr>
        <a:xfrm>
          <a:off x="542925" y="43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62" name="27 CuadroTexto"/>
        <xdr:cNvSpPr txBox="1"/>
      </xdr:nvSpPr>
      <xdr:spPr>
        <a:xfrm>
          <a:off x="542925" y="43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63" name="55 CuadroTexto"/>
        <xdr:cNvSpPr txBox="1"/>
      </xdr:nvSpPr>
      <xdr:spPr>
        <a:xfrm>
          <a:off x="542925" y="43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64" name="16 CuadroTexto"/>
        <xdr:cNvSpPr txBox="1"/>
      </xdr:nvSpPr>
      <xdr:spPr>
        <a:xfrm>
          <a:off x="5429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65" name="17 CuadroTexto"/>
        <xdr:cNvSpPr txBox="1"/>
      </xdr:nvSpPr>
      <xdr:spPr>
        <a:xfrm>
          <a:off x="5429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66" name="18 CuadroTexto"/>
        <xdr:cNvSpPr txBox="1"/>
      </xdr:nvSpPr>
      <xdr:spPr>
        <a:xfrm>
          <a:off x="5429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67" name="16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68" name="17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69" name="18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70" name="25 CuadroTexto"/>
        <xdr:cNvSpPr txBox="1"/>
      </xdr:nvSpPr>
      <xdr:spPr>
        <a:xfrm>
          <a:off x="2533650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1" name="26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72" name="45 CuadroTexto"/>
        <xdr:cNvSpPr txBox="1"/>
      </xdr:nvSpPr>
      <xdr:spPr>
        <a:xfrm>
          <a:off x="2533650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184731" cy="264560"/>
    <xdr:sp macro="" textlink="">
      <xdr:nvSpPr>
        <xdr:cNvPr id="73" name="47 CuadroTexto"/>
        <xdr:cNvSpPr txBox="1"/>
      </xdr:nvSpPr>
      <xdr:spPr>
        <a:xfrm>
          <a:off x="1524000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4" name="59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5" name="46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6" name="8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7" name="11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8" name="14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9" name="15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0" name="16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1" name="17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2" name="18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3" name="27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4" name="55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5" name="16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6" name="17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7" name="18 CuadroTexto"/>
        <xdr:cNvSpPr txBox="1"/>
      </xdr:nvSpPr>
      <xdr:spPr>
        <a:xfrm>
          <a:off x="542925" y="66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63"/>
  <sheetViews>
    <sheetView showGridLines="0" tabSelected="1" zoomScaleNormal="100" workbookViewId="0">
      <selection activeCell="O170" sqref="O170"/>
    </sheetView>
  </sheetViews>
  <sheetFormatPr baseColWidth="10" defaultRowHeight="15" x14ac:dyDescent="0.25"/>
  <cols>
    <col min="1" max="1" width="2.85546875" style="57" customWidth="1"/>
    <col min="2" max="2" width="4" style="57" bestFit="1" customWidth="1"/>
    <col min="3" max="3" width="28.85546875" style="57" bestFit="1" customWidth="1"/>
    <col min="4" max="4" width="17" style="68" customWidth="1"/>
    <col min="5" max="5" width="39.5703125" style="57" bestFit="1" customWidth="1"/>
    <col min="6" max="6" width="17.5703125" style="57" customWidth="1"/>
    <col min="7" max="7" width="8.7109375" style="57" bestFit="1" customWidth="1"/>
    <col min="8" max="8" width="6.7109375" style="68" customWidth="1"/>
    <col min="9" max="9" width="8.28515625" style="68" customWidth="1"/>
    <col min="10" max="10" width="14.42578125" style="38" bestFit="1" customWidth="1"/>
    <col min="11" max="11" width="13.28515625" style="57" bestFit="1" customWidth="1"/>
    <col min="12" max="12" width="11.85546875" style="57" hidden="1" customWidth="1"/>
    <col min="13" max="13" width="13.42578125" style="57" customWidth="1"/>
    <col min="14" max="14" width="13.28515625" style="57" bestFit="1" customWidth="1"/>
    <col min="15" max="15" width="11.7109375" style="57" customWidth="1"/>
    <col min="16" max="16" width="13.7109375" style="57" customWidth="1"/>
    <col min="17" max="17" width="15.85546875" style="57" customWidth="1"/>
    <col min="18" max="18" width="16.7109375" style="68" customWidth="1"/>
    <col min="19" max="16384" width="11.42578125" style="57"/>
  </cols>
  <sheetData>
    <row r="2" spans="2:20" x14ac:dyDescent="0.25">
      <c r="B2" s="139" t="s">
        <v>230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70"/>
      <c r="T2" s="70"/>
    </row>
    <row r="3" spans="2:20" x14ac:dyDescent="0.25">
      <c r="B3" s="139" t="s">
        <v>310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70"/>
      <c r="T3" s="70"/>
    </row>
    <row r="4" spans="2:20" x14ac:dyDescent="0.25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71"/>
      <c r="T4" s="71"/>
    </row>
    <row r="5" spans="2:20" x14ac:dyDescent="0.25">
      <c r="B5" s="138" t="s">
        <v>231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72"/>
      <c r="T5" s="72"/>
    </row>
    <row r="6" spans="2:20" x14ac:dyDescent="0.25">
      <c r="B6" s="73"/>
      <c r="C6" s="74"/>
      <c r="D6" s="75"/>
      <c r="F6" s="76"/>
      <c r="G6" s="76"/>
      <c r="H6" s="76"/>
      <c r="I6" s="76"/>
      <c r="J6" s="77"/>
      <c r="K6" s="76"/>
      <c r="L6" s="76"/>
      <c r="M6" s="76"/>
      <c r="N6" s="76"/>
      <c r="O6" s="76"/>
      <c r="P6" s="76"/>
      <c r="Q6" s="76"/>
      <c r="R6" s="76"/>
      <c r="S6" s="76"/>
      <c r="T6" s="78"/>
    </row>
    <row r="7" spans="2:20" x14ac:dyDescent="0.25">
      <c r="B7" s="138" t="s">
        <v>262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72"/>
      <c r="T7" s="72"/>
    </row>
    <row r="8" spans="2:20" ht="15" customHeight="1" x14ac:dyDescent="0.25">
      <c r="B8" s="148" t="s">
        <v>237</v>
      </c>
      <c r="C8" s="148" t="s">
        <v>236</v>
      </c>
      <c r="D8" s="148" t="s">
        <v>235</v>
      </c>
      <c r="E8" s="148" t="s">
        <v>233</v>
      </c>
      <c r="F8" s="148" t="s">
        <v>234</v>
      </c>
      <c r="G8" s="151" t="s">
        <v>240</v>
      </c>
      <c r="H8" s="156" t="s">
        <v>272</v>
      </c>
      <c r="I8" s="126"/>
      <c r="J8" s="154" t="s">
        <v>293</v>
      </c>
      <c r="K8" s="159" t="s">
        <v>292</v>
      </c>
      <c r="L8" s="160"/>
      <c r="M8" s="174" t="s">
        <v>221</v>
      </c>
      <c r="N8" s="140" t="s">
        <v>222</v>
      </c>
      <c r="O8" s="141"/>
      <c r="P8" s="142" t="s">
        <v>223</v>
      </c>
      <c r="Q8" s="145" t="s">
        <v>224</v>
      </c>
      <c r="R8" s="151" t="s">
        <v>225</v>
      </c>
    </row>
    <row r="9" spans="2:20" x14ac:dyDescent="0.25">
      <c r="B9" s="149"/>
      <c r="C9" s="149"/>
      <c r="D9" s="149"/>
      <c r="E9" s="149"/>
      <c r="F9" s="149"/>
      <c r="G9" s="152"/>
      <c r="H9" s="157"/>
      <c r="I9" s="127"/>
      <c r="J9" s="155"/>
      <c r="K9" s="161"/>
      <c r="L9" s="162"/>
      <c r="M9" s="175"/>
      <c r="N9" s="79">
        <v>201</v>
      </c>
      <c r="O9" s="79">
        <v>211</v>
      </c>
      <c r="P9" s="143"/>
      <c r="Q9" s="146"/>
      <c r="R9" s="152"/>
    </row>
    <row r="10" spans="2:20" ht="45" x14ac:dyDescent="0.25">
      <c r="B10" s="150"/>
      <c r="C10" s="150"/>
      <c r="D10" s="150"/>
      <c r="E10" s="150"/>
      <c r="F10" s="150"/>
      <c r="G10" s="153"/>
      <c r="H10" s="158"/>
      <c r="I10" s="128"/>
      <c r="J10" s="37" t="s">
        <v>289</v>
      </c>
      <c r="K10" s="36" t="s">
        <v>238</v>
      </c>
      <c r="L10" s="80" t="s">
        <v>241</v>
      </c>
      <c r="M10" s="176"/>
      <c r="N10" s="81" t="s">
        <v>226</v>
      </c>
      <c r="O10" s="81" t="s">
        <v>227</v>
      </c>
      <c r="P10" s="144"/>
      <c r="Q10" s="147"/>
      <c r="R10" s="153"/>
    </row>
    <row r="11" spans="2:20" x14ac:dyDescent="0.25">
      <c r="B11" s="58">
        <v>1</v>
      </c>
      <c r="C11" s="82" t="s">
        <v>1</v>
      </c>
      <c r="D11" s="59" t="s">
        <v>291</v>
      </c>
      <c r="E11" s="83" t="s">
        <v>2</v>
      </c>
      <c r="F11" s="40" t="s">
        <v>0</v>
      </c>
      <c r="G11" s="84">
        <v>71.400000000000006</v>
      </c>
      <c r="H11" s="59">
        <v>31</v>
      </c>
      <c r="I11" s="59">
        <v>570.62</v>
      </c>
      <c r="J11" s="55">
        <f t="shared" ref="J11:J35" si="0">+G11*H11</f>
        <v>2213.4</v>
      </c>
      <c r="K11" s="60">
        <v>250</v>
      </c>
      <c r="L11" s="60"/>
      <c r="M11" s="61">
        <f>I11+J11+K11</f>
        <v>3034.02</v>
      </c>
      <c r="N11" s="85">
        <v>83.59</v>
      </c>
      <c r="O11" s="58"/>
      <c r="P11" s="60">
        <f>+N11+O11</f>
        <v>83.59</v>
      </c>
      <c r="Q11" s="61">
        <f t="shared" ref="Q11:Q35" si="1">M11-P11</f>
        <v>2950.43</v>
      </c>
      <c r="R11" s="86">
        <v>3216012953</v>
      </c>
    </row>
    <row r="12" spans="2:20" x14ac:dyDescent="0.25">
      <c r="B12" s="58">
        <v>2</v>
      </c>
      <c r="C12" s="82" t="s">
        <v>1</v>
      </c>
      <c r="D12" s="59" t="s">
        <v>291</v>
      </c>
      <c r="E12" s="83" t="s">
        <v>4</v>
      </c>
      <c r="F12" s="40" t="s">
        <v>3</v>
      </c>
      <c r="G12" s="84">
        <v>71.400000000000006</v>
      </c>
      <c r="H12" s="59">
        <v>31</v>
      </c>
      <c r="I12" s="59">
        <v>570.62</v>
      </c>
      <c r="J12" s="55">
        <f t="shared" si="0"/>
        <v>2213.4</v>
      </c>
      <c r="K12" s="60">
        <v>250</v>
      </c>
      <c r="L12" s="60"/>
      <c r="M12" s="61">
        <f t="shared" ref="M12:M35" si="2">I12+J12+K12</f>
        <v>3034.02</v>
      </c>
      <c r="N12" s="85">
        <v>83.59</v>
      </c>
      <c r="O12" s="58"/>
      <c r="P12" s="60">
        <f t="shared" ref="P12:P35" si="3">+N12+O12</f>
        <v>83.59</v>
      </c>
      <c r="Q12" s="61">
        <f t="shared" si="1"/>
        <v>2950.43</v>
      </c>
      <c r="R12" s="86">
        <v>3393002669</v>
      </c>
    </row>
    <row r="13" spans="2:20" x14ac:dyDescent="0.25">
      <c r="B13" s="58">
        <v>3</v>
      </c>
      <c r="C13" s="82" t="s">
        <v>1</v>
      </c>
      <c r="D13" s="59" t="s">
        <v>291</v>
      </c>
      <c r="E13" s="83" t="s">
        <v>6</v>
      </c>
      <c r="F13" s="40" t="s">
        <v>5</v>
      </c>
      <c r="G13" s="84">
        <v>71.400000000000006</v>
      </c>
      <c r="H13" s="59">
        <v>31</v>
      </c>
      <c r="I13" s="59">
        <v>570.62</v>
      </c>
      <c r="J13" s="55">
        <f t="shared" si="0"/>
        <v>2213.4</v>
      </c>
      <c r="K13" s="60">
        <v>250</v>
      </c>
      <c r="L13" s="60"/>
      <c r="M13" s="61">
        <f t="shared" si="2"/>
        <v>3034.02</v>
      </c>
      <c r="N13" s="85">
        <v>83.59</v>
      </c>
      <c r="O13" s="58"/>
      <c r="P13" s="60">
        <f t="shared" si="3"/>
        <v>83.59</v>
      </c>
      <c r="Q13" s="61">
        <f t="shared" si="1"/>
        <v>2950.43</v>
      </c>
      <c r="R13" s="86" t="s">
        <v>239</v>
      </c>
    </row>
    <row r="14" spans="2:20" x14ac:dyDescent="0.25">
      <c r="B14" s="58">
        <v>4</v>
      </c>
      <c r="C14" s="82" t="s">
        <v>1</v>
      </c>
      <c r="D14" s="59" t="s">
        <v>291</v>
      </c>
      <c r="E14" s="83" t="s">
        <v>8</v>
      </c>
      <c r="F14" s="40" t="s">
        <v>7</v>
      </c>
      <c r="G14" s="84">
        <v>71.400000000000006</v>
      </c>
      <c r="H14" s="59">
        <v>31</v>
      </c>
      <c r="I14" s="59">
        <v>570.62</v>
      </c>
      <c r="J14" s="55">
        <f t="shared" si="0"/>
        <v>2213.4</v>
      </c>
      <c r="K14" s="60">
        <v>250</v>
      </c>
      <c r="L14" s="60"/>
      <c r="M14" s="61">
        <f t="shared" si="2"/>
        <v>3034.02</v>
      </c>
      <c r="N14" s="85">
        <v>83.59</v>
      </c>
      <c r="O14" s="58"/>
      <c r="P14" s="60">
        <f t="shared" si="3"/>
        <v>83.59</v>
      </c>
      <c r="Q14" s="61">
        <f t="shared" si="1"/>
        <v>2950.43</v>
      </c>
      <c r="R14" s="86">
        <v>4654012114</v>
      </c>
    </row>
    <row r="15" spans="2:20" x14ac:dyDescent="0.25">
      <c r="B15" s="58">
        <v>5</v>
      </c>
      <c r="C15" s="82" t="s">
        <v>1</v>
      </c>
      <c r="D15" s="59" t="s">
        <v>291</v>
      </c>
      <c r="E15" s="83" t="s">
        <v>10</v>
      </c>
      <c r="F15" s="40" t="s">
        <v>9</v>
      </c>
      <c r="G15" s="84">
        <v>71.400000000000006</v>
      </c>
      <c r="H15" s="59">
        <v>31</v>
      </c>
      <c r="I15" s="59">
        <v>570.62</v>
      </c>
      <c r="J15" s="55">
        <f t="shared" si="0"/>
        <v>2213.4</v>
      </c>
      <c r="K15" s="60">
        <v>250</v>
      </c>
      <c r="L15" s="60"/>
      <c r="M15" s="61">
        <f t="shared" si="2"/>
        <v>3034.02</v>
      </c>
      <c r="N15" s="85">
        <v>83.59</v>
      </c>
      <c r="O15" s="58"/>
      <c r="P15" s="60">
        <f t="shared" si="3"/>
        <v>83.59</v>
      </c>
      <c r="Q15" s="61">
        <f t="shared" si="1"/>
        <v>2950.43</v>
      </c>
      <c r="R15" s="86">
        <v>3164072096</v>
      </c>
    </row>
    <row r="16" spans="2:20" x14ac:dyDescent="0.25">
      <c r="B16" s="58">
        <v>6</v>
      </c>
      <c r="C16" s="82" t="s">
        <v>1</v>
      </c>
      <c r="D16" s="59" t="s">
        <v>291</v>
      </c>
      <c r="E16" s="83" t="s">
        <v>12</v>
      </c>
      <c r="F16" s="40" t="s">
        <v>11</v>
      </c>
      <c r="G16" s="84">
        <v>71.400000000000006</v>
      </c>
      <c r="H16" s="59">
        <v>31</v>
      </c>
      <c r="I16" s="59">
        <v>570.62</v>
      </c>
      <c r="J16" s="55">
        <f t="shared" si="0"/>
        <v>2213.4</v>
      </c>
      <c r="K16" s="60">
        <v>250</v>
      </c>
      <c r="L16" s="60"/>
      <c r="M16" s="61">
        <f t="shared" si="2"/>
        <v>3034.02</v>
      </c>
      <c r="N16" s="85">
        <v>83.59</v>
      </c>
      <c r="O16" s="58"/>
      <c r="P16" s="60">
        <f t="shared" si="3"/>
        <v>83.59</v>
      </c>
      <c r="Q16" s="61">
        <f t="shared" si="1"/>
        <v>2950.43</v>
      </c>
      <c r="R16" s="86" t="s">
        <v>244</v>
      </c>
    </row>
    <row r="17" spans="2:18" x14ac:dyDescent="0.25">
      <c r="B17" s="58">
        <v>7</v>
      </c>
      <c r="C17" s="82" t="s">
        <v>1</v>
      </c>
      <c r="D17" s="59" t="s">
        <v>291</v>
      </c>
      <c r="E17" s="83" t="s">
        <v>14</v>
      </c>
      <c r="F17" s="40" t="s">
        <v>13</v>
      </c>
      <c r="G17" s="84">
        <v>71.400000000000006</v>
      </c>
      <c r="H17" s="59">
        <v>31</v>
      </c>
      <c r="I17" s="59">
        <v>570.62</v>
      </c>
      <c r="J17" s="55">
        <f t="shared" si="0"/>
        <v>2213.4</v>
      </c>
      <c r="K17" s="60">
        <v>250</v>
      </c>
      <c r="L17" s="60"/>
      <c r="M17" s="61">
        <f t="shared" si="2"/>
        <v>3034.02</v>
      </c>
      <c r="N17" s="85">
        <v>83.59</v>
      </c>
      <c r="O17" s="58"/>
      <c r="P17" s="60">
        <f t="shared" si="3"/>
        <v>83.59</v>
      </c>
      <c r="Q17" s="61">
        <f t="shared" si="1"/>
        <v>2950.43</v>
      </c>
      <c r="R17" s="86" t="s">
        <v>245</v>
      </c>
    </row>
    <row r="18" spans="2:18" x14ac:dyDescent="0.25">
      <c r="B18" s="58">
        <v>8</v>
      </c>
      <c r="C18" s="82" t="s">
        <v>1</v>
      </c>
      <c r="D18" s="59" t="s">
        <v>291</v>
      </c>
      <c r="E18" s="83" t="s">
        <v>16</v>
      </c>
      <c r="F18" s="40" t="s">
        <v>15</v>
      </c>
      <c r="G18" s="84">
        <v>71.400000000000006</v>
      </c>
      <c r="H18" s="59">
        <v>31</v>
      </c>
      <c r="I18" s="59">
        <v>570.62</v>
      </c>
      <c r="J18" s="55">
        <f t="shared" si="0"/>
        <v>2213.4</v>
      </c>
      <c r="K18" s="60">
        <v>250</v>
      </c>
      <c r="L18" s="60"/>
      <c r="M18" s="61">
        <f t="shared" si="2"/>
        <v>3034.02</v>
      </c>
      <c r="N18" s="85">
        <v>83.59</v>
      </c>
      <c r="O18" s="58"/>
      <c r="P18" s="60">
        <f t="shared" si="3"/>
        <v>83.59</v>
      </c>
      <c r="Q18" s="61">
        <f t="shared" si="1"/>
        <v>2950.43</v>
      </c>
      <c r="R18" s="86">
        <v>3759034879</v>
      </c>
    </row>
    <row r="19" spans="2:18" x14ac:dyDescent="0.25">
      <c r="B19" s="58">
        <v>9</v>
      </c>
      <c r="C19" s="87" t="s">
        <v>18</v>
      </c>
      <c r="D19" s="87" t="s">
        <v>229</v>
      </c>
      <c r="E19" s="83" t="s">
        <v>19</v>
      </c>
      <c r="F19" s="40" t="s">
        <v>17</v>
      </c>
      <c r="G19" s="84">
        <v>75.64</v>
      </c>
      <c r="H19" s="59">
        <v>31</v>
      </c>
      <c r="I19" s="59">
        <v>570.62</v>
      </c>
      <c r="J19" s="55">
        <f t="shared" si="0"/>
        <v>2344.84</v>
      </c>
      <c r="K19" s="60">
        <v>250</v>
      </c>
      <c r="L19" s="60"/>
      <c r="M19" s="61">
        <f t="shared" si="2"/>
        <v>3165.46</v>
      </c>
      <c r="N19" s="85">
        <v>83.59</v>
      </c>
      <c r="O19" s="58"/>
      <c r="P19" s="60">
        <f t="shared" si="3"/>
        <v>83.59</v>
      </c>
      <c r="Q19" s="61">
        <f t="shared" si="1"/>
        <v>3081.87</v>
      </c>
      <c r="R19" s="86">
        <v>3607017078</v>
      </c>
    </row>
    <row r="20" spans="2:18" x14ac:dyDescent="0.25">
      <c r="B20" s="58">
        <v>10</v>
      </c>
      <c r="C20" s="87" t="s">
        <v>18</v>
      </c>
      <c r="D20" s="87" t="s">
        <v>229</v>
      </c>
      <c r="E20" s="83" t="s">
        <v>21</v>
      </c>
      <c r="F20" s="40" t="s">
        <v>20</v>
      </c>
      <c r="G20" s="84">
        <v>75.64</v>
      </c>
      <c r="H20" s="59">
        <v>31</v>
      </c>
      <c r="I20" s="59">
        <v>441.65</v>
      </c>
      <c r="J20" s="55">
        <f t="shared" si="0"/>
        <v>2344.84</v>
      </c>
      <c r="K20" s="60">
        <v>250</v>
      </c>
      <c r="L20" s="60"/>
      <c r="M20" s="61">
        <f t="shared" si="2"/>
        <v>3036.4900000000002</v>
      </c>
      <c r="N20" s="85">
        <v>83.59</v>
      </c>
      <c r="O20" s="58"/>
      <c r="P20" s="60">
        <f t="shared" si="3"/>
        <v>83.59</v>
      </c>
      <c r="Q20" s="61">
        <f t="shared" si="1"/>
        <v>2952.9</v>
      </c>
      <c r="R20" s="86">
        <v>3287038944</v>
      </c>
    </row>
    <row r="21" spans="2:18" x14ac:dyDescent="0.25">
      <c r="B21" s="58">
        <v>11</v>
      </c>
      <c r="C21" s="87" t="s">
        <v>18</v>
      </c>
      <c r="D21" s="59" t="s">
        <v>251</v>
      </c>
      <c r="E21" s="83" t="s">
        <v>23</v>
      </c>
      <c r="F21" s="40" t="s">
        <v>22</v>
      </c>
      <c r="G21" s="84">
        <v>75.64</v>
      </c>
      <c r="H21" s="59">
        <v>31</v>
      </c>
      <c r="I21" s="59">
        <v>441.65</v>
      </c>
      <c r="J21" s="55">
        <f t="shared" si="0"/>
        <v>2344.84</v>
      </c>
      <c r="K21" s="60">
        <v>250</v>
      </c>
      <c r="L21" s="60"/>
      <c r="M21" s="61">
        <f t="shared" si="2"/>
        <v>3036.4900000000002</v>
      </c>
      <c r="N21" s="85">
        <v>134.59</v>
      </c>
      <c r="O21" s="58"/>
      <c r="P21" s="60">
        <f t="shared" si="3"/>
        <v>134.59</v>
      </c>
      <c r="Q21" s="61">
        <f t="shared" si="1"/>
        <v>2901.9</v>
      </c>
      <c r="R21" s="86">
        <v>3287039080</v>
      </c>
    </row>
    <row r="22" spans="2:18" x14ac:dyDescent="0.25">
      <c r="B22" s="58">
        <v>12</v>
      </c>
      <c r="C22" s="87" t="s">
        <v>18</v>
      </c>
      <c r="D22" s="87" t="s">
        <v>253</v>
      </c>
      <c r="E22" s="83" t="s">
        <v>25</v>
      </c>
      <c r="F22" s="40" t="s">
        <v>24</v>
      </c>
      <c r="G22" s="84">
        <v>75.64</v>
      </c>
      <c r="H22" s="59">
        <v>31</v>
      </c>
      <c r="I22" s="59">
        <v>441.65</v>
      </c>
      <c r="J22" s="55">
        <f t="shared" si="0"/>
        <v>2344.84</v>
      </c>
      <c r="K22" s="60">
        <v>250</v>
      </c>
      <c r="L22" s="60"/>
      <c r="M22" s="61">
        <f t="shared" si="2"/>
        <v>3036.4900000000002</v>
      </c>
      <c r="N22" s="85">
        <v>134.59</v>
      </c>
      <c r="O22" s="58"/>
      <c r="P22" s="60">
        <f t="shared" si="3"/>
        <v>134.59</v>
      </c>
      <c r="Q22" s="61">
        <f t="shared" si="1"/>
        <v>2901.9</v>
      </c>
      <c r="R22" s="86">
        <v>3364085352</v>
      </c>
    </row>
    <row r="23" spans="2:18" x14ac:dyDescent="0.25">
      <c r="B23" s="58">
        <v>13</v>
      </c>
      <c r="C23" s="87" t="s">
        <v>18</v>
      </c>
      <c r="D23" s="87" t="s">
        <v>253</v>
      </c>
      <c r="E23" s="83" t="s">
        <v>27</v>
      </c>
      <c r="F23" s="40" t="s">
        <v>26</v>
      </c>
      <c r="G23" s="84">
        <v>75.64</v>
      </c>
      <c r="H23" s="59">
        <v>31</v>
      </c>
      <c r="I23" s="59">
        <v>441.65</v>
      </c>
      <c r="J23" s="55">
        <f t="shared" si="0"/>
        <v>2344.84</v>
      </c>
      <c r="K23" s="60">
        <v>250</v>
      </c>
      <c r="L23" s="60"/>
      <c r="M23" s="61">
        <f t="shared" si="2"/>
        <v>3036.4900000000002</v>
      </c>
      <c r="N23" s="85">
        <v>134.59</v>
      </c>
      <c r="O23" s="58"/>
      <c r="P23" s="60">
        <f t="shared" si="3"/>
        <v>134.59</v>
      </c>
      <c r="Q23" s="61">
        <f t="shared" si="1"/>
        <v>2901.9</v>
      </c>
      <c r="R23" s="86">
        <v>3532020817</v>
      </c>
    </row>
    <row r="24" spans="2:18" x14ac:dyDescent="0.25">
      <c r="B24" s="58">
        <v>14</v>
      </c>
      <c r="C24" s="87" t="s">
        <v>18</v>
      </c>
      <c r="D24" s="87" t="s">
        <v>253</v>
      </c>
      <c r="E24" s="83" t="s">
        <v>29</v>
      </c>
      <c r="F24" s="40" t="s">
        <v>28</v>
      </c>
      <c r="G24" s="84">
        <v>75.64</v>
      </c>
      <c r="H24" s="59">
        <v>31</v>
      </c>
      <c r="I24" s="59">
        <v>441.65</v>
      </c>
      <c r="J24" s="55">
        <f t="shared" si="0"/>
        <v>2344.84</v>
      </c>
      <c r="K24" s="60">
        <v>250</v>
      </c>
      <c r="L24" s="60"/>
      <c r="M24" s="61">
        <f t="shared" si="2"/>
        <v>3036.4900000000002</v>
      </c>
      <c r="N24" s="85">
        <v>134.59</v>
      </c>
      <c r="O24" s="58"/>
      <c r="P24" s="60">
        <f t="shared" si="3"/>
        <v>134.59</v>
      </c>
      <c r="Q24" s="61">
        <f t="shared" si="1"/>
        <v>2901.9</v>
      </c>
      <c r="R24" s="86">
        <v>3424051646</v>
      </c>
    </row>
    <row r="25" spans="2:18" x14ac:dyDescent="0.25">
      <c r="B25" s="58">
        <v>15</v>
      </c>
      <c r="C25" s="87" t="s">
        <v>18</v>
      </c>
      <c r="D25" s="87" t="s">
        <v>253</v>
      </c>
      <c r="E25" s="83" t="s">
        <v>31</v>
      </c>
      <c r="F25" s="40" t="s">
        <v>30</v>
      </c>
      <c r="G25" s="84">
        <v>75.64</v>
      </c>
      <c r="H25" s="59">
        <v>31</v>
      </c>
      <c r="I25" s="59">
        <v>441.65</v>
      </c>
      <c r="J25" s="55">
        <f t="shared" si="0"/>
        <v>2344.84</v>
      </c>
      <c r="K25" s="60">
        <v>250</v>
      </c>
      <c r="L25" s="60"/>
      <c r="M25" s="61">
        <f t="shared" si="2"/>
        <v>3036.4900000000002</v>
      </c>
      <c r="N25" s="85">
        <v>134.59</v>
      </c>
      <c r="O25" s="58"/>
      <c r="P25" s="60">
        <f t="shared" si="3"/>
        <v>134.59</v>
      </c>
      <c r="Q25" s="61">
        <f t="shared" si="1"/>
        <v>2901.9</v>
      </c>
      <c r="R25" s="86" t="s">
        <v>246</v>
      </c>
    </row>
    <row r="26" spans="2:18" x14ac:dyDescent="0.25">
      <c r="B26" s="58">
        <v>16</v>
      </c>
      <c r="C26" s="87" t="s">
        <v>18</v>
      </c>
      <c r="D26" s="87" t="s">
        <v>253</v>
      </c>
      <c r="E26" s="83" t="s">
        <v>33</v>
      </c>
      <c r="F26" s="40" t="s">
        <v>32</v>
      </c>
      <c r="G26" s="84">
        <v>75.64</v>
      </c>
      <c r="H26" s="59">
        <v>31</v>
      </c>
      <c r="I26" s="59">
        <v>441.65</v>
      </c>
      <c r="J26" s="55">
        <f t="shared" si="0"/>
        <v>2344.84</v>
      </c>
      <c r="K26" s="60">
        <v>250</v>
      </c>
      <c r="L26" s="60"/>
      <c r="M26" s="61">
        <f t="shared" si="2"/>
        <v>3036.4900000000002</v>
      </c>
      <c r="N26" s="85">
        <v>134.59</v>
      </c>
      <c r="O26" s="58"/>
      <c r="P26" s="60">
        <f t="shared" si="3"/>
        <v>134.59</v>
      </c>
      <c r="Q26" s="61">
        <f t="shared" si="1"/>
        <v>2901.9</v>
      </c>
      <c r="R26" s="86">
        <v>3137127054</v>
      </c>
    </row>
    <row r="27" spans="2:18" x14ac:dyDescent="0.25">
      <c r="B27" s="58">
        <v>17</v>
      </c>
      <c r="C27" s="87" t="s">
        <v>18</v>
      </c>
      <c r="D27" s="87" t="s">
        <v>255</v>
      </c>
      <c r="E27" s="83" t="s">
        <v>35</v>
      </c>
      <c r="F27" s="40" t="s">
        <v>34</v>
      </c>
      <c r="G27" s="84">
        <v>75.64</v>
      </c>
      <c r="H27" s="59">
        <v>31</v>
      </c>
      <c r="I27" s="59">
        <v>441.65</v>
      </c>
      <c r="J27" s="55">
        <f t="shared" si="0"/>
        <v>2344.84</v>
      </c>
      <c r="K27" s="60">
        <v>250</v>
      </c>
      <c r="L27" s="60"/>
      <c r="M27" s="61">
        <f t="shared" si="2"/>
        <v>3036.4900000000002</v>
      </c>
      <c r="N27" s="85">
        <v>134.59</v>
      </c>
      <c r="O27" s="58"/>
      <c r="P27" s="60">
        <f t="shared" si="3"/>
        <v>134.59</v>
      </c>
      <c r="Q27" s="61">
        <f t="shared" si="1"/>
        <v>2901.9</v>
      </c>
      <c r="R27" s="86">
        <v>3287039109</v>
      </c>
    </row>
    <row r="28" spans="2:18" x14ac:dyDescent="0.25">
      <c r="B28" s="58">
        <v>18</v>
      </c>
      <c r="C28" s="87" t="s">
        <v>18</v>
      </c>
      <c r="D28" s="59" t="s">
        <v>252</v>
      </c>
      <c r="E28" s="83" t="s">
        <v>37</v>
      </c>
      <c r="F28" s="40" t="s">
        <v>36</v>
      </c>
      <c r="G28" s="84">
        <v>75.64</v>
      </c>
      <c r="H28" s="59">
        <v>31</v>
      </c>
      <c r="I28" s="59">
        <v>441.65</v>
      </c>
      <c r="J28" s="55">
        <f t="shared" si="0"/>
        <v>2344.84</v>
      </c>
      <c r="K28" s="60">
        <v>250</v>
      </c>
      <c r="L28" s="60"/>
      <c r="M28" s="61">
        <f t="shared" si="2"/>
        <v>3036.4900000000002</v>
      </c>
      <c r="N28" s="85">
        <v>134.59</v>
      </c>
      <c r="O28" s="58"/>
      <c r="P28" s="60">
        <f t="shared" si="3"/>
        <v>134.59</v>
      </c>
      <c r="Q28" s="61">
        <f t="shared" si="1"/>
        <v>2901.9</v>
      </c>
      <c r="R28" s="86">
        <v>3287038912</v>
      </c>
    </row>
    <row r="29" spans="2:18" x14ac:dyDescent="0.25">
      <c r="B29" s="58">
        <v>19</v>
      </c>
      <c r="C29" s="87" t="s">
        <v>18</v>
      </c>
      <c r="D29" s="87" t="s">
        <v>253</v>
      </c>
      <c r="E29" s="88" t="s">
        <v>39</v>
      </c>
      <c r="F29" s="40" t="s">
        <v>38</v>
      </c>
      <c r="G29" s="84">
        <v>75.64</v>
      </c>
      <c r="H29" s="59">
        <v>31</v>
      </c>
      <c r="I29" s="59">
        <v>441.65</v>
      </c>
      <c r="J29" s="55">
        <f t="shared" si="0"/>
        <v>2344.84</v>
      </c>
      <c r="K29" s="60">
        <v>250</v>
      </c>
      <c r="L29" s="60"/>
      <c r="M29" s="61">
        <f t="shared" si="2"/>
        <v>3036.4900000000002</v>
      </c>
      <c r="N29" s="85">
        <v>83.59</v>
      </c>
      <c r="O29" s="58"/>
      <c r="P29" s="60">
        <f t="shared" si="3"/>
        <v>83.59</v>
      </c>
      <c r="Q29" s="61">
        <f t="shared" si="1"/>
        <v>2952.9</v>
      </c>
      <c r="R29" s="86" t="s">
        <v>247</v>
      </c>
    </row>
    <row r="30" spans="2:18" x14ac:dyDescent="0.25">
      <c r="B30" s="58">
        <v>20</v>
      </c>
      <c r="C30" s="59" t="s">
        <v>242</v>
      </c>
      <c r="D30" s="59" t="s">
        <v>260</v>
      </c>
      <c r="E30" s="58" t="s">
        <v>303</v>
      </c>
      <c r="F30" s="58" t="s">
        <v>306</v>
      </c>
      <c r="G30" s="62">
        <v>75.64</v>
      </c>
      <c r="H30" s="59">
        <v>31</v>
      </c>
      <c r="I30" s="59">
        <v>441.65</v>
      </c>
      <c r="J30" s="55">
        <f t="shared" si="0"/>
        <v>2344.84</v>
      </c>
      <c r="K30" s="51">
        <v>250</v>
      </c>
      <c r="L30" s="41"/>
      <c r="M30" s="61">
        <f t="shared" si="2"/>
        <v>3036.4900000000002</v>
      </c>
      <c r="N30" s="85">
        <v>134.59</v>
      </c>
      <c r="O30" s="58"/>
      <c r="P30" s="60">
        <f t="shared" si="3"/>
        <v>134.59</v>
      </c>
      <c r="Q30" s="61">
        <f t="shared" si="1"/>
        <v>2901.9</v>
      </c>
      <c r="R30" s="89" t="s">
        <v>261</v>
      </c>
    </row>
    <row r="31" spans="2:18" x14ac:dyDescent="0.25">
      <c r="B31" s="58">
        <v>21</v>
      </c>
      <c r="C31" s="87" t="s">
        <v>42</v>
      </c>
      <c r="D31" s="87" t="s">
        <v>253</v>
      </c>
      <c r="E31" s="83" t="s">
        <v>43</v>
      </c>
      <c r="F31" s="40" t="s">
        <v>41</v>
      </c>
      <c r="G31" s="84">
        <v>71.400000000000006</v>
      </c>
      <c r="H31" s="59">
        <v>31</v>
      </c>
      <c r="I31" s="59">
        <v>570.62</v>
      </c>
      <c r="J31" s="55">
        <f t="shared" si="0"/>
        <v>2213.4</v>
      </c>
      <c r="K31" s="51">
        <v>250</v>
      </c>
      <c r="L31" s="60"/>
      <c r="M31" s="61">
        <f t="shared" si="2"/>
        <v>3034.02</v>
      </c>
      <c r="N31" s="85">
        <v>134.47</v>
      </c>
      <c r="O31" s="58"/>
      <c r="P31" s="60">
        <f t="shared" si="3"/>
        <v>134.47</v>
      </c>
      <c r="Q31" s="61">
        <f t="shared" si="1"/>
        <v>2899.55</v>
      </c>
      <c r="R31" s="86">
        <v>3153059040</v>
      </c>
    </row>
    <row r="32" spans="2:18" x14ac:dyDescent="0.25">
      <c r="B32" s="58">
        <v>22</v>
      </c>
      <c r="C32" s="87" t="s">
        <v>242</v>
      </c>
      <c r="D32" s="87" t="s">
        <v>313</v>
      </c>
      <c r="E32" s="83" t="s">
        <v>314</v>
      </c>
      <c r="F32" s="40" t="s">
        <v>319</v>
      </c>
      <c r="G32" s="84">
        <v>75.64</v>
      </c>
      <c r="H32" s="59">
        <v>31</v>
      </c>
      <c r="I32" s="59">
        <v>441.65</v>
      </c>
      <c r="J32" s="55">
        <f t="shared" si="0"/>
        <v>2344.84</v>
      </c>
      <c r="K32" s="51">
        <v>250</v>
      </c>
      <c r="L32" s="60"/>
      <c r="M32" s="61">
        <f t="shared" si="2"/>
        <v>3036.4900000000002</v>
      </c>
      <c r="N32" s="85">
        <v>83.59</v>
      </c>
      <c r="O32" s="58"/>
      <c r="P32" s="60"/>
      <c r="Q32" s="61"/>
      <c r="R32" s="86"/>
    </row>
    <row r="33" spans="2:18" x14ac:dyDescent="0.25">
      <c r="B33" s="58">
        <v>23</v>
      </c>
      <c r="C33" s="87" t="s">
        <v>315</v>
      </c>
      <c r="D33" s="87" t="s">
        <v>260</v>
      </c>
      <c r="E33" s="83" t="s">
        <v>322</v>
      </c>
      <c r="F33" s="40" t="s">
        <v>320</v>
      </c>
      <c r="G33" s="84">
        <v>75.64</v>
      </c>
      <c r="H33" s="59">
        <v>31</v>
      </c>
      <c r="I33" s="59">
        <v>570.62</v>
      </c>
      <c r="J33" s="55">
        <f t="shared" si="0"/>
        <v>2344.84</v>
      </c>
      <c r="K33" s="51">
        <v>250</v>
      </c>
      <c r="L33" s="60"/>
      <c r="M33" s="61">
        <f t="shared" si="2"/>
        <v>3165.46</v>
      </c>
      <c r="N33" s="85">
        <v>83.52</v>
      </c>
      <c r="O33" s="58"/>
      <c r="P33" s="60"/>
      <c r="Q33" s="61"/>
      <c r="R33" s="86"/>
    </row>
    <row r="34" spans="2:18" x14ac:dyDescent="0.25">
      <c r="B34" s="58">
        <v>24</v>
      </c>
      <c r="C34" s="87" t="s">
        <v>316</v>
      </c>
      <c r="D34" s="87" t="s">
        <v>317</v>
      </c>
      <c r="E34" s="83" t="s">
        <v>318</v>
      </c>
      <c r="F34" s="40" t="s">
        <v>321</v>
      </c>
      <c r="G34" s="84">
        <v>71.400000000000006</v>
      </c>
      <c r="H34" s="59">
        <v>16</v>
      </c>
      <c r="I34" s="59">
        <f>570.62/31*16</f>
        <v>294.51354838709676</v>
      </c>
      <c r="J34" s="55">
        <f t="shared" si="0"/>
        <v>1142.4000000000001</v>
      </c>
      <c r="K34" s="51">
        <f>250/31*16</f>
        <v>129.03225806451613</v>
      </c>
      <c r="L34" s="60"/>
      <c r="M34" s="61">
        <f t="shared" si="2"/>
        <v>1565.945806451613</v>
      </c>
      <c r="N34" s="85">
        <v>83.52</v>
      </c>
      <c r="O34" s="58"/>
      <c r="P34" s="60"/>
      <c r="Q34" s="61"/>
      <c r="R34" s="86"/>
    </row>
    <row r="35" spans="2:18" x14ac:dyDescent="0.25">
      <c r="B35" s="58">
        <v>25</v>
      </c>
      <c r="C35" s="87" t="s">
        <v>18</v>
      </c>
      <c r="D35" s="87" t="s">
        <v>255</v>
      </c>
      <c r="E35" s="83" t="s">
        <v>57</v>
      </c>
      <c r="F35" s="40" t="s">
        <v>56</v>
      </c>
      <c r="G35" s="84">
        <v>75.64</v>
      </c>
      <c r="H35" s="59">
        <v>31</v>
      </c>
      <c r="I35" s="59">
        <v>570.62</v>
      </c>
      <c r="J35" s="55">
        <f t="shared" si="0"/>
        <v>2344.84</v>
      </c>
      <c r="K35" s="60">
        <v>250</v>
      </c>
      <c r="L35" s="60"/>
      <c r="M35" s="61">
        <f t="shared" si="2"/>
        <v>3165.46</v>
      </c>
      <c r="N35" s="85">
        <v>134.59</v>
      </c>
      <c r="O35" s="58"/>
      <c r="P35" s="60">
        <f t="shared" si="3"/>
        <v>134.59</v>
      </c>
      <c r="Q35" s="61">
        <f t="shared" si="1"/>
        <v>3030.87</v>
      </c>
      <c r="R35" s="86">
        <v>3287038994</v>
      </c>
    </row>
    <row r="36" spans="2:18" x14ac:dyDescent="0.25">
      <c r="B36" s="187" t="s">
        <v>294</v>
      </c>
      <c r="C36" s="187"/>
      <c r="D36" s="187"/>
      <c r="E36" s="187"/>
      <c r="F36" s="187"/>
      <c r="G36" s="187"/>
      <c r="H36" s="187"/>
      <c r="I36" s="132"/>
      <c r="J36" s="50">
        <f>SUM(J11:J35)</f>
        <v>56235.599999999991</v>
      </c>
      <c r="K36" s="52">
        <f>SUM(K11:K35)</f>
        <v>6129.0322580645161</v>
      </c>
      <c r="L36" s="49"/>
      <c r="M36" s="52">
        <f>SUM(M11:M35)</f>
        <v>74806.385806451595</v>
      </c>
      <c r="N36" s="90">
        <f>SUM(N11:N35)</f>
        <v>2650.49</v>
      </c>
      <c r="O36" s="90">
        <f>SUM(O11:O35)</f>
        <v>0</v>
      </c>
      <c r="P36" s="90">
        <f>SUM(P11:P35)</f>
        <v>2399.8599999999997</v>
      </c>
      <c r="Q36" s="49">
        <f>SUM(Q11:Q35)</f>
        <v>64638.630000000019</v>
      </c>
      <c r="R36" s="91"/>
    </row>
    <row r="37" spans="2:18" x14ac:dyDescent="0.25">
      <c r="B37" s="63"/>
      <c r="C37" s="92"/>
      <c r="D37" s="92"/>
      <c r="E37" s="93"/>
      <c r="F37" s="64"/>
      <c r="G37" s="94"/>
      <c r="H37" s="65"/>
      <c r="I37" s="65"/>
      <c r="J37" s="42"/>
      <c r="K37" s="66"/>
      <c r="L37" s="67"/>
      <c r="M37" s="67"/>
      <c r="N37" s="95"/>
      <c r="O37" s="63"/>
      <c r="P37" s="67"/>
      <c r="Q37" s="67"/>
      <c r="R37" s="96"/>
    </row>
    <row r="38" spans="2:18" x14ac:dyDescent="0.25">
      <c r="B38" s="177" t="s">
        <v>295</v>
      </c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</row>
    <row r="39" spans="2:18" ht="15" customHeight="1" x14ac:dyDescent="0.25">
      <c r="B39" s="163" t="s">
        <v>237</v>
      </c>
      <c r="C39" s="163" t="s">
        <v>236</v>
      </c>
      <c r="D39" s="163" t="s">
        <v>235</v>
      </c>
      <c r="E39" s="163" t="s">
        <v>233</v>
      </c>
      <c r="F39" s="163" t="s">
        <v>234</v>
      </c>
      <c r="G39" s="166" t="s">
        <v>240</v>
      </c>
      <c r="H39" s="169" t="s">
        <v>272</v>
      </c>
      <c r="I39" s="129"/>
      <c r="J39" s="172" t="s">
        <v>293</v>
      </c>
      <c r="K39" s="178" t="s">
        <v>292</v>
      </c>
      <c r="L39" s="179"/>
      <c r="M39" s="174" t="s">
        <v>221</v>
      </c>
      <c r="N39" s="182" t="s">
        <v>222</v>
      </c>
      <c r="O39" s="183"/>
      <c r="P39" s="184" t="s">
        <v>223</v>
      </c>
      <c r="Q39" s="145" t="s">
        <v>224</v>
      </c>
      <c r="R39" s="166" t="s">
        <v>225</v>
      </c>
    </row>
    <row r="40" spans="2:18" x14ac:dyDescent="0.25">
      <c r="B40" s="164"/>
      <c r="C40" s="164"/>
      <c r="D40" s="164"/>
      <c r="E40" s="164"/>
      <c r="F40" s="164"/>
      <c r="G40" s="167"/>
      <c r="H40" s="170"/>
      <c r="I40" s="130"/>
      <c r="J40" s="173"/>
      <c r="K40" s="180"/>
      <c r="L40" s="181"/>
      <c r="M40" s="175"/>
      <c r="N40" s="97">
        <v>201</v>
      </c>
      <c r="O40" s="97">
        <v>211</v>
      </c>
      <c r="P40" s="185"/>
      <c r="Q40" s="146"/>
      <c r="R40" s="167"/>
    </row>
    <row r="41" spans="2:18" ht="45" x14ac:dyDescent="0.25">
      <c r="B41" s="165"/>
      <c r="C41" s="165"/>
      <c r="D41" s="165"/>
      <c r="E41" s="165"/>
      <c r="F41" s="165"/>
      <c r="G41" s="168"/>
      <c r="H41" s="171"/>
      <c r="I41" s="131"/>
      <c r="J41" s="47" t="s">
        <v>289</v>
      </c>
      <c r="K41" s="43" t="s">
        <v>238</v>
      </c>
      <c r="L41" s="98" t="s">
        <v>241</v>
      </c>
      <c r="M41" s="176"/>
      <c r="N41" s="99" t="s">
        <v>226</v>
      </c>
      <c r="O41" s="99" t="s">
        <v>227</v>
      </c>
      <c r="P41" s="186"/>
      <c r="Q41" s="147"/>
      <c r="R41" s="168"/>
    </row>
    <row r="42" spans="2:18" x14ac:dyDescent="0.25">
      <c r="B42" s="58">
        <v>26</v>
      </c>
      <c r="C42" s="82" t="s">
        <v>42</v>
      </c>
      <c r="D42" s="87" t="s">
        <v>254</v>
      </c>
      <c r="E42" s="83" t="s">
        <v>47</v>
      </c>
      <c r="F42" s="40" t="s">
        <v>46</v>
      </c>
      <c r="G42" s="84">
        <v>71.400000000000006</v>
      </c>
      <c r="H42" s="59">
        <v>31</v>
      </c>
      <c r="I42" s="59">
        <v>570.62</v>
      </c>
      <c r="J42" s="48">
        <f>+G42*H42</f>
        <v>2213.4</v>
      </c>
      <c r="K42" s="60">
        <v>250</v>
      </c>
      <c r="L42" s="60"/>
      <c r="M42" s="61"/>
      <c r="N42" s="85">
        <v>134.47</v>
      </c>
      <c r="O42" s="58"/>
      <c r="P42" s="60">
        <f t="shared" ref="P42:P46" si="4">+N42+O42</f>
        <v>134.47</v>
      </c>
      <c r="Q42" s="61">
        <f t="shared" ref="Q42:Q46" si="5">M42-P42</f>
        <v>-134.47</v>
      </c>
      <c r="R42" s="59">
        <v>3532007563</v>
      </c>
    </row>
    <row r="43" spans="2:18" x14ac:dyDescent="0.25">
      <c r="B43" s="58">
        <v>27</v>
      </c>
      <c r="C43" s="82" t="s">
        <v>42</v>
      </c>
      <c r="D43" s="87" t="s">
        <v>254</v>
      </c>
      <c r="E43" s="83" t="s">
        <v>49</v>
      </c>
      <c r="F43" s="40" t="s">
        <v>48</v>
      </c>
      <c r="G43" s="84">
        <v>71.400000000000006</v>
      </c>
      <c r="H43" s="59">
        <v>31</v>
      </c>
      <c r="I43" s="59">
        <v>570.62</v>
      </c>
      <c r="J43" s="48">
        <f>+G43*H43</f>
        <v>2213.4</v>
      </c>
      <c r="K43" s="60">
        <v>250</v>
      </c>
      <c r="L43" s="60"/>
      <c r="M43" s="61" t="e">
        <f>ROUND(G43*H43+#REF!*H43+K43,2)</f>
        <v>#REF!</v>
      </c>
      <c r="N43" s="85">
        <v>83.52</v>
      </c>
      <c r="O43" s="58"/>
      <c r="P43" s="60">
        <f t="shared" si="4"/>
        <v>83.52</v>
      </c>
      <c r="Q43" s="61" t="e">
        <f t="shared" si="5"/>
        <v>#REF!</v>
      </c>
      <c r="R43" s="86">
        <v>3216008208</v>
      </c>
    </row>
    <row r="44" spans="2:18" x14ac:dyDescent="0.25">
      <c r="B44" s="58">
        <v>28</v>
      </c>
      <c r="C44" s="82" t="s">
        <v>42</v>
      </c>
      <c r="D44" s="87" t="s">
        <v>254</v>
      </c>
      <c r="E44" s="83" t="s">
        <v>51</v>
      </c>
      <c r="F44" s="40" t="s">
        <v>50</v>
      </c>
      <c r="G44" s="84">
        <v>71.400000000000006</v>
      </c>
      <c r="H44" s="59">
        <v>31</v>
      </c>
      <c r="I44" s="59">
        <v>441.65</v>
      </c>
      <c r="J44" s="48">
        <f>+G44*H44</f>
        <v>2213.4</v>
      </c>
      <c r="K44" s="60">
        <v>250</v>
      </c>
      <c r="L44" s="60"/>
      <c r="M44" s="61" t="e">
        <f>ROUND(G44*H44+#REF!*H44+K44,2)</f>
        <v>#REF!</v>
      </c>
      <c r="N44" s="85">
        <v>83.59</v>
      </c>
      <c r="O44" s="58"/>
      <c r="P44" s="60">
        <f t="shared" si="4"/>
        <v>83.59</v>
      </c>
      <c r="Q44" s="61" t="e">
        <f t="shared" si="5"/>
        <v>#REF!</v>
      </c>
      <c r="R44" s="86">
        <v>4216005864</v>
      </c>
    </row>
    <row r="45" spans="2:18" x14ac:dyDescent="0.25">
      <c r="B45" s="58">
        <v>29</v>
      </c>
      <c r="C45" s="82" t="s">
        <v>42</v>
      </c>
      <c r="D45" s="87" t="s">
        <v>254</v>
      </c>
      <c r="E45" s="100" t="s">
        <v>53</v>
      </c>
      <c r="F45" s="40" t="s">
        <v>52</v>
      </c>
      <c r="G45" s="84">
        <v>71.400000000000006</v>
      </c>
      <c r="H45" s="59">
        <v>31</v>
      </c>
      <c r="I45" s="59">
        <v>570.62</v>
      </c>
      <c r="J45" s="48">
        <f>+G45*H45</f>
        <v>2213.4</v>
      </c>
      <c r="K45" s="60">
        <v>250</v>
      </c>
      <c r="L45" s="60"/>
      <c r="M45" s="61" t="e">
        <f>ROUND(G45*H45+#REF!*H45+K45,2)</f>
        <v>#REF!</v>
      </c>
      <c r="N45" s="85">
        <v>83.52</v>
      </c>
      <c r="O45" s="58"/>
      <c r="P45" s="60">
        <f t="shared" si="4"/>
        <v>83.52</v>
      </c>
      <c r="Q45" s="61" t="e">
        <f t="shared" si="5"/>
        <v>#REF!</v>
      </c>
      <c r="R45" s="87">
        <v>3216034565</v>
      </c>
    </row>
    <row r="46" spans="2:18" x14ac:dyDescent="0.25">
      <c r="B46" s="58">
        <v>30</v>
      </c>
      <c r="C46" s="82" t="s">
        <v>42</v>
      </c>
      <c r="D46" s="87" t="s">
        <v>254</v>
      </c>
      <c r="E46" s="100" t="s">
        <v>55</v>
      </c>
      <c r="F46" s="40" t="s">
        <v>54</v>
      </c>
      <c r="G46" s="84">
        <v>71.400000000000006</v>
      </c>
      <c r="H46" s="59">
        <v>31</v>
      </c>
      <c r="I46" s="59">
        <v>570.62</v>
      </c>
      <c r="J46" s="48">
        <f>+G46*H46</f>
        <v>2213.4</v>
      </c>
      <c r="K46" s="60">
        <v>250</v>
      </c>
      <c r="L46" s="60"/>
      <c r="M46" s="61" t="e">
        <f>ROUND(G46*H46+#REF!*H46+K46,2)</f>
        <v>#REF!</v>
      </c>
      <c r="N46" s="85">
        <v>83.52</v>
      </c>
      <c r="O46" s="58"/>
      <c r="P46" s="60">
        <f t="shared" si="4"/>
        <v>83.52</v>
      </c>
      <c r="Q46" s="61" t="e">
        <f t="shared" si="5"/>
        <v>#REF!</v>
      </c>
      <c r="R46" s="87">
        <v>3393002889</v>
      </c>
    </row>
    <row r="47" spans="2:18" x14ac:dyDescent="0.25">
      <c r="B47" s="187" t="s">
        <v>294</v>
      </c>
      <c r="C47" s="187"/>
      <c r="D47" s="187"/>
      <c r="E47" s="187"/>
      <c r="F47" s="187"/>
      <c r="G47" s="187"/>
      <c r="H47" s="187"/>
      <c r="I47" s="132"/>
      <c r="J47" s="50">
        <f t="shared" ref="J47:Q47" si="6">SUM(J42:J46)</f>
        <v>11067</v>
      </c>
      <c r="K47" s="52">
        <f t="shared" si="6"/>
        <v>1250</v>
      </c>
      <c r="L47" s="49">
        <f t="shared" si="6"/>
        <v>0</v>
      </c>
      <c r="M47" s="52" t="e">
        <f t="shared" si="6"/>
        <v>#REF!</v>
      </c>
      <c r="N47" s="90">
        <f t="shared" si="6"/>
        <v>468.62</v>
      </c>
      <c r="O47" s="90">
        <f t="shared" si="6"/>
        <v>0</v>
      </c>
      <c r="P47" s="90">
        <f t="shared" si="6"/>
        <v>468.62</v>
      </c>
      <c r="Q47" s="49" t="e">
        <f t="shared" si="6"/>
        <v>#REF!</v>
      </c>
      <c r="R47" s="101"/>
    </row>
    <row r="48" spans="2:18" x14ac:dyDescent="0.25">
      <c r="B48" s="63"/>
      <c r="C48" s="92"/>
      <c r="D48" s="92"/>
      <c r="E48" s="102"/>
      <c r="F48" s="64"/>
      <c r="G48" s="94"/>
      <c r="H48" s="65"/>
      <c r="I48" s="65"/>
      <c r="J48" s="42"/>
      <c r="K48" s="67"/>
      <c r="L48" s="67"/>
      <c r="M48" s="67"/>
      <c r="N48" s="95"/>
      <c r="O48" s="63"/>
      <c r="P48" s="67"/>
      <c r="Q48" s="67"/>
      <c r="R48" s="92"/>
    </row>
    <row r="49" spans="2:18" x14ac:dyDescent="0.25">
      <c r="B49" s="177" t="s">
        <v>296</v>
      </c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</row>
    <row r="50" spans="2:18" ht="15" customHeight="1" x14ac:dyDescent="0.25">
      <c r="B50" s="163" t="s">
        <v>237</v>
      </c>
      <c r="C50" s="163" t="s">
        <v>236</v>
      </c>
      <c r="D50" s="163" t="s">
        <v>235</v>
      </c>
      <c r="E50" s="163" t="s">
        <v>233</v>
      </c>
      <c r="F50" s="163" t="s">
        <v>234</v>
      </c>
      <c r="G50" s="166" t="s">
        <v>240</v>
      </c>
      <c r="H50" s="169" t="s">
        <v>272</v>
      </c>
      <c r="I50" s="129"/>
      <c r="J50" s="172" t="s">
        <v>293</v>
      </c>
      <c r="K50" s="178" t="s">
        <v>292</v>
      </c>
      <c r="L50" s="179"/>
      <c r="M50" s="174" t="s">
        <v>221</v>
      </c>
      <c r="N50" s="182" t="s">
        <v>222</v>
      </c>
      <c r="O50" s="183"/>
      <c r="P50" s="184" t="s">
        <v>223</v>
      </c>
      <c r="Q50" s="145" t="s">
        <v>224</v>
      </c>
      <c r="R50" s="166" t="s">
        <v>225</v>
      </c>
    </row>
    <row r="51" spans="2:18" x14ac:dyDescent="0.25">
      <c r="B51" s="164"/>
      <c r="C51" s="164"/>
      <c r="D51" s="164"/>
      <c r="E51" s="164"/>
      <c r="F51" s="164"/>
      <c r="G51" s="167"/>
      <c r="H51" s="170"/>
      <c r="I51" s="130"/>
      <c r="J51" s="173"/>
      <c r="K51" s="180"/>
      <c r="L51" s="181"/>
      <c r="M51" s="175"/>
      <c r="N51" s="97">
        <v>201</v>
      </c>
      <c r="O51" s="97">
        <v>211</v>
      </c>
      <c r="P51" s="185"/>
      <c r="Q51" s="146"/>
      <c r="R51" s="167"/>
    </row>
    <row r="52" spans="2:18" ht="45" x14ac:dyDescent="0.25">
      <c r="B52" s="165"/>
      <c r="C52" s="165"/>
      <c r="D52" s="165"/>
      <c r="E52" s="165"/>
      <c r="F52" s="165"/>
      <c r="G52" s="168"/>
      <c r="H52" s="171"/>
      <c r="I52" s="131"/>
      <c r="J52" s="47" t="s">
        <v>289</v>
      </c>
      <c r="K52" s="43" t="s">
        <v>238</v>
      </c>
      <c r="L52" s="98" t="s">
        <v>241</v>
      </c>
      <c r="M52" s="176"/>
      <c r="N52" s="99" t="s">
        <v>226</v>
      </c>
      <c r="O52" s="99" t="s">
        <v>227</v>
      </c>
      <c r="P52" s="186"/>
      <c r="Q52" s="147"/>
      <c r="R52" s="168"/>
    </row>
    <row r="53" spans="2:18" x14ac:dyDescent="0.25">
      <c r="B53" s="58">
        <v>30</v>
      </c>
      <c r="C53" s="87" t="s">
        <v>42</v>
      </c>
      <c r="D53" s="87" t="s">
        <v>256</v>
      </c>
      <c r="E53" s="83" t="s">
        <v>59</v>
      </c>
      <c r="F53" s="40" t="s">
        <v>58</v>
      </c>
      <c r="G53" s="84">
        <v>71.400000000000006</v>
      </c>
      <c r="H53" s="59">
        <v>31</v>
      </c>
      <c r="I53" s="59">
        <v>570.62</v>
      </c>
      <c r="J53" s="48">
        <f t="shared" ref="J53:J77" si="7">+G53*H53</f>
        <v>2213.4</v>
      </c>
      <c r="K53" s="60">
        <v>250</v>
      </c>
      <c r="L53" s="60"/>
      <c r="M53" s="61" t="e">
        <f>ROUND(G53*H53+#REF!*H53+K53,2)</f>
        <v>#REF!</v>
      </c>
      <c r="N53" s="85">
        <v>134.47</v>
      </c>
      <c r="O53" s="58"/>
      <c r="P53" s="60">
        <f t="shared" ref="P53:P77" si="8">+N53+O53</f>
        <v>134.47</v>
      </c>
      <c r="Q53" s="61" t="e">
        <f t="shared" ref="Q53:Q77" si="9">M53-P53</f>
        <v>#REF!</v>
      </c>
      <c r="R53" s="86">
        <v>3216004367</v>
      </c>
    </row>
    <row r="54" spans="2:18" x14ac:dyDescent="0.25">
      <c r="B54" s="58">
        <v>31</v>
      </c>
      <c r="C54" s="87" t="s">
        <v>42</v>
      </c>
      <c r="D54" s="87" t="s">
        <v>256</v>
      </c>
      <c r="E54" s="83" t="s">
        <v>61</v>
      </c>
      <c r="F54" s="40" t="s">
        <v>60</v>
      </c>
      <c r="G54" s="84">
        <v>71.400000000000006</v>
      </c>
      <c r="H54" s="59">
        <v>31</v>
      </c>
      <c r="I54" s="59">
        <v>570.62</v>
      </c>
      <c r="J54" s="48">
        <f t="shared" si="7"/>
        <v>2213.4</v>
      </c>
      <c r="K54" s="60">
        <v>250</v>
      </c>
      <c r="L54" s="60"/>
      <c r="M54" s="61" t="e">
        <f>ROUND(G54*H54+#REF!*H54+K54,2)</f>
        <v>#REF!</v>
      </c>
      <c r="N54" s="85">
        <v>134.47</v>
      </c>
      <c r="O54" s="58"/>
      <c r="P54" s="60">
        <f t="shared" si="8"/>
        <v>134.47</v>
      </c>
      <c r="Q54" s="61" t="e">
        <f t="shared" si="9"/>
        <v>#REF!</v>
      </c>
      <c r="R54" s="86">
        <v>3216001475</v>
      </c>
    </row>
    <row r="55" spans="2:18" x14ac:dyDescent="0.25">
      <c r="B55" s="58">
        <v>32</v>
      </c>
      <c r="C55" s="87" t="s">
        <v>42</v>
      </c>
      <c r="D55" s="87" t="s">
        <v>256</v>
      </c>
      <c r="E55" s="83" t="s">
        <v>63</v>
      </c>
      <c r="F55" s="40" t="s">
        <v>62</v>
      </c>
      <c r="G55" s="84">
        <v>71.400000000000006</v>
      </c>
      <c r="H55" s="59">
        <v>31</v>
      </c>
      <c r="I55" s="59">
        <v>570.62</v>
      </c>
      <c r="J55" s="48">
        <f t="shared" si="7"/>
        <v>2213.4</v>
      </c>
      <c r="K55" s="60">
        <v>250</v>
      </c>
      <c r="L55" s="60"/>
      <c r="M55" s="61" t="e">
        <f>ROUND(G55*H55+#REF!*H55+K55,2)</f>
        <v>#REF!</v>
      </c>
      <c r="N55" s="85">
        <v>134.47</v>
      </c>
      <c r="O55" s="58"/>
      <c r="P55" s="60">
        <f t="shared" si="8"/>
        <v>134.47</v>
      </c>
      <c r="Q55" s="61" t="e">
        <f t="shared" si="9"/>
        <v>#REF!</v>
      </c>
      <c r="R55" s="86">
        <v>3216001439</v>
      </c>
    </row>
    <row r="56" spans="2:18" x14ac:dyDescent="0.25">
      <c r="B56" s="58">
        <v>33</v>
      </c>
      <c r="C56" s="87" t="s">
        <v>42</v>
      </c>
      <c r="D56" s="87" t="s">
        <v>256</v>
      </c>
      <c r="E56" s="83" t="s">
        <v>65</v>
      </c>
      <c r="F56" s="40" t="s">
        <v>64</v>
      </c>
      <c r="G56" s="84">
        <v>71.400000000000006</v>
      </c>
      <c r="H56" s="59">
        <v>31</v>
      </c>
      <c r="I56" s="59">
        <v>570.62</v>
      </c>
      <c r="J56" s="48">
        <f t="shared" si="7"/>
        <v>2213.4</v>
      </c>
      <c r="K56" s="60">
        <v>250</v>
      </c>
      <c r="L56" s="60"/>
      <c r="M56" s="61" t="e">
        <f>ROUND(G56*H56+#REF!*H56+K56,2)</f>
        <v>#REF!</v>
      </c>
      <c r="N56" s="85">
        <v>134.47</v>
      </c>
      <c r="O56" s="58"/>
      <c r="P56" s="60">
        <f t="shared" si="8"/>
        <v>134.47</v>
      </c>
      <c r="Q56" s="61" t="e">
        <f t="shared" si="9"/>
        <v>#REF!</v>
      </c>
      <c r="R56" s="86">
        <v>3216001493</v>
      </c>
    </row>
    <row r="57" spans="2:18" x14ac:dyDescent="0.25">
      <c r="B57" s="58">
        <v>34</v>
      </c>
      <c r="C57" s="87" t="s">
        <v>42</v>
      </c>
      <c r="D57" s="87" t="s">
        <v>256</v>
      </c>
      <c r="E57" s="83" t="s">
        <v>67</v>
      </c>
      <c r="F57" s="40" t="s">
        <v>66</v>
      </c>
      <c r="G57" s="84">
        <v>71.400000000000006</v>
      </c>
      <c r="H57" s="59">
        <v>31</v>
      </c>
      <c r="I57" s="59">
        <v>570.62</v>
      </c>
      <c r="J57" s="48">
        <f t="shared" si="7"/>
        <v>2213.4</v>
      </c>
      <c r="K57" s="60">
        <v>250</v>
      </c>
      <c r="L57" s="60"/>
      <c r="M57" s="61" t="e">
        <f>ROUND(G57*H57+#REF!*H57+K57,2)</f>
        <v>#REF!</v>
      </c>
      <c r="N57" s="85">
        <v>134.47</v>
      </c>
      <c r="O57" s="58"/>
      <c r="P57" s="60">
        <f t="shared" si="8"/>
        <v>134.47</v>
      </c>
      <c r="Q57" s="61" t="e">
        <f t="shared" si="9"/>
        <v>#REF!</v>
      </c>
      <c r="R57" s="86">
        <v>4216002459</v>
      </c>
    </row>
    <row r="58" spans="2:18" x14ac:dyDescent="0.25">
      <c r="B58" s="58">
        <v>35</v>
      </c>
      <c r="C58" s="87" t="s">
        <v>42</v>
      </c>
      <c r="D58" s="87" t="s">
        <v>256</v>
      </c>
      <c r="E58" s="83" t="s">
        <v>69</v>
      </c>
      <c r="F58" s="40" t="s">
        <v>68</v>
      </c>
      <c r="G58" s="84">
        <v>71.400000000000006</v>
      </c>
      <c r="H58" s="59">
        <v>31</v>
      </c>
      <c r="I58" s="59">
        <v>570.62</v>
      </c>
      <c r="J58" s="48">
        <f t="shared" si="7"/>
        <v>2213.4</v>
      </c>
      <c r="K58" s="60">
        <v>250</v>
      </c>
      <c r="L58" s="60"/>
      <c r="M58" s="61" t="e">
        <f>ROUND(G58*H58+#REF!*H58+K58,2)</f>
        <v>#REF!</v>
      </c>
      <c r="N58" s="85">
        <v>134.47</v>
      </c>
      <c r="O58" s="58"/>
      <c r="P58" s="60">
        <f t="shared" si="8"/>
        <v>134.47</v>
      </c>
      <c r="Q58" s="61" t="e">
        <f t="shared" si="9"/>
        <v>#REF!</v>
      </c>
      <c r="R58" s="86">
        <v>3216004486</v>
      </c>
    </row>
    <row r="59" spans="2:18" x14ac:dyDescent="0.25">
      <c r="B59" s="58">
        <v>36</v>
      </c>
      <c r="C59" s="87" t="s">
        <v>42</v>
      </c>
      <c r="D59" s="87" t="s">
        <v>256</v>
      </c>
      <c r="E59" s="83" t="s">
        <v>71</v>
      </c>
      <c r="F59" s="40" t="s">
        <v>70</v>
      </c>
      <c r="G59" s="84">
        <v>71.400000000000006</v>
      </c>
      <c r="H59" s="59">
        <v>31</v>
      </c>
      <c r="I59" s="59">
        <v>570.62</v>
      </c>
      <c r="J59" s="48">
        <f t="shared" si="7"/>
        <v>2213.4</v>
      </c>
      <c r="K59" s="60">
        <v>250</v>
      </c>
      <c r="L59" s="60"/>
      <c r="M59" s="61" t="e">
        <f>ROUND(G59*H59+#REF!*H59+K59,2)</f>
        <v>#REF!</v>
      </c>
      <c r="N59" s="85">
        <v>134.47</v>
      </c>
      <c r="O59" s="58"/>
      <c r="P59" s="60">
        <f t="shared" si="8"/>
        <v>134.47</v>
      </c>
      <c r="Q59" s="61" t="e">
        <f t="shared" si="9"/>
        <v>#REF!</v>
      </c>
      <c r="R59" s="86">
        <v>3216001443</v>
      </c>
    </row>
    <row r="60" spans="2:18" x14ac:dyDescent="0.25">
      <c r="B60" s="58">
        <v>37</v>
      </c>
      <c r="C60" s="87" t="s">
        <v>42</v>
      </c>
      <c r="D60" s="87" t="s">
        <v>256</v>
      </c>
      <c r="E60" s="100" t="s">
        <v>73</v>
      </c>
      <c r="F60" s="40" t="s">
        <v>72</v>
      </c>
      <c r="G60" s="84">
        <v>71.400000000000006</v>
      </c>
      <c r="H60" s="59">
        <v>31</v>
      </c>
      <c r="I60" s="59">
        <v>535.94000000000005</v>
      </c>
      <c r="J60" s="48">
        <f t="shared" si="7"/>
        <v>2213.4</v>
      </c>
      <c r="K60" s="60">
        <v>250</v>
      </c>
      <c r="L60" s="60"/>
      <c r="M60" s="61" t="e">
        <f>ROUND(G60*H60+#REF!*H60+K60,2)</f>
        <v>#REF!</v>
      </c>
      <c r="N60" s="85">
        <v>83.54</v>
      </c>
      <c r="O60" s="58"/>
      <c r="P60" s="60">
        <f t="shared" si="8"/>
        <v>83.54</v>
      </c>
      <c r="Q60" s="61" t="e">
        <f t="shared" si="9"/>
        <v>#REF!</v>
      </c>
      <c r="R60" s="89">
        <v>3287036524</v>
      </c>
    </row>
    <row r="61" spans="2:18" x14ac:dyDescent="0.25">
      <c r="B61" s="58">
        <v>38</v>
      </c>
      <c r="C61" s="87" t="s">
        <v>42</v>
      </c>
      <c r="D61" s="87" t="s">
        <v>256</v>
      </c>
      <c r="E61" s="83" t="s">
        <v>75</v>
      </c>
      <c r="F61" s="40" t="s">
        <v>74</v>
      </c>
      <c r="G61" s="84">
        <v>71.400000000000006</v>
      </c>
      <c r="H61" s="59">
        <v>31</v>
      </c>
      <c r="I61" s="59">
        <v>570.62</v>
      </c>
      <c r="J61" s="48">
        <f t="shared" si="7"/>
        <v>2213.4</v>
      </c>
      <c r="K61" s="60">
        <v>250</v>
      </c>
      <c r="L61" s="60"/>
      <c r="M61" s="61" t="e">
        <f>ROUND(G61*H61+#REF!*H61+K61,2)</f>
        <v>#REF!</v>
      </c>
      <c r="N61" s="85">
        <v>134.47</v>
      </c>
      <c r="O61" s="58"/>
      <c r="P61" s="60">
        <f t="shared" si="8"/>
        <v>134.47</v>
      </c>
      <c r="Q61" s="61" t="e">
        <f t="shared" si="9"/>
        <v>#REF!</v>
      </c>
      <c r="R61" s="86">
        <v>3153050750</v>
      </c>
    </row>
    <row r="62" spans="2:18" x14ac:dyDescent="0.25">
      <c r="B62" s="58">
        <v>39</v>
      </c>
      <c r="C62" s="87" t="s">
        <v>42</v>
      </c>
      <c r="D62" s="87" t="s">
        <v>256</v>
      </c>
      <c r="E62" s="100" t="s">
        <v>77</v>
      </c>
      <c r="F62" s="40" t="s">
        <v>76</v>
      </c>
      <c r="G62" s="84">
        <v>71.400000000000006</v>
      </c>
      <c r="H62" s="59">
        <v>31</v>
      </c>
      <c r="I62" s="59">
        <v>570.62</v>
      </c>
      <c r="J62" s="48">
        <f t="shared" si="7"/>
        <v>2213.4</v>
      </c>
      <c r="K62" s="60">
        <v>250</v>
      </c>
      <c r="L62" s="60"/>
      <c r="M62" s="61" t="e">
        <f>ROUND(G62*H62+#REF!*H62+K62,2)</f>
        <v>#REF!</v>
      </c>
      <c r="N62" s="85">
        <v>134.47</v>
      </c>
      <c r="O62" s="58"/>
      <c r="P62" s="60">
        <f t="shared" si="8"/>
        <v>134.47</v>
      </c>
      <c r="Q62" s="61" t="e">
        <f t="shared" si="9"/>
        <v>#REF!</v>
      </c>
      <c r="R62" s="59">
        <v>3287036510</v>
      </c>
    </row>
    <row r="63" spans="2:18" x14ac:dyDescent="0.25">
      <c r="B63" s="58">
        <v>40</v>
      </c>
      <c r="C63" s="87" t="s">
        <v>42</v>
      </c>
      <c r="D63" s="87" t="s">
        <v>256</v>
      </c>
      <c r="E63" s="88" t="s">
        <v>79</v>
      </c>
      <c r="F63" s="40" t="s">
        <v>78</v>
      </c>
      <c r="G63" s="84">
        <v>71.400000000000006</v>
      </c>
      <c r="H63" s="59">
        <v>31</v>
      </c>
      <c r="I63" s="59">
        <v>570.62</v>
      </c>
      <c r="J63" s="48">
        <f t="shared" si="7"/>
        <v>2213.4</v>
      </c>
      <c r="K63" s="60">
        <v>250</v>
      </c>
      <c r="L63" s="60"/>
      <c r="M63" s="61" t="e">
        <f>ROUND(G63*H63+#REF!*H63+K63,2)</f>
        <v>#REF!</v>
      </c>
      <c r="N63" s="85">
        <v>134.47</v>
      </c>
      <c r="O63" s="58"/>
      <c r="P63" s="60">
        <f t="shared" si="8"/>
        <v>134.47</v>
      </c>
      <c r="Q63" s="61" t="e">
        <f t="shared" si="9"/>
        <v>#REF!</v>
      </c>
      <c r="R63" s="103">
        <v>3493030662</v>
      </c>
    </row>
    <row r="64" spans="2:18" x14ac:dyDescent="0.25">
      <c r="B64" s="58">
        <v>41</v>
      </c>
      <c r="C64" s="87" t="s">
        <v>42</v>
      </c>
      <c r="D64" s="87" t="s">
        <v>256</v>
      </c>
      <c r="E64" s="88" t="s">
        <v>81</v>
      </c>
      <c r="F64" s="40" t="s">
        <v>80</v>
      </c>
      <c r="G64" s="84">
        <v>71.400000000000006</v>
      </c>
      <c r="H64" s="59">
        <v>31</v>
      </c>
      <c r="I64" s="59">
        <v>570.62</v>
      </c>
      <c r="J64" s="48">
        <f t="shared" si="7"/>
        <v>2213.4</v>
      </c>
      <c r="K64" s="60">
        <v>250</v>
      </c>
      <c r="L64" s="60"/>
      <c r="M64" s="61" t="e">
        <f>ROUND(G64*H64+#REF!*H64+K64,2)</f>
        <v>#REF!</v>
      </c>
      <c r="N64" s="85">
        <v>134.47</v>
      </c>
      <c r="O64" s="58"/>
      <c r="P64" s="60">
        <f t="shared" si="8"/>
        <v>134.47</v>
      </c>
      <c r="Q64" s="61" t="e">
        <f t="shared" si="9"/>
        <v>#REF!</v>
      </c>
      <c r="R64" s="103">
        <v>3229011703</v>
      </c>
    </row>
    <row r="65" spans="2:18" x14ac:dyDescent="0.25">
      <c r="B65" s="58">
        <v>42</v>
      </c>
      <c r="C65" s="87" t="s">
        <v>42</v>
      </c>
      <c r="D65" s="87" t="s">
        <v>256</v>
      </c>
      <c r="E65" s="88" t="s">
        <v>83</v>
      </c>
      <c r="F65" s="40" t="s">
        <v>82</v>
      </c>
      <c r="G65" s="84">
        <v>71.400000000000006</v>
      </c>
      <c r="H65" s="59">
        <v>31</v>
      </c>
      <c r="I65" s="59">
        <v>570.62</v>
      </c>
      <c r="J65" s="48">
        <f t="shared" si="7"/>
        <v>2213.4</v>
      </c>
      <c r="K65" s="60">
        <v>250</v>
      </c>
      <c r="L65" s="60"/>
      <c r="M65" s="61" t="e">
        <f>ROUND(G65*H65+#REF!*H65+K65,2)</f>
        <v>#REF!</v>
      </c>
      <c r="N65" s="85">
        <v>134.47</v>
      </c>
      <c r="O65" s="58"/>
      <c r="P65" s="60">
        <f t="shared" si="8"/>
        <v>134.47</v>
      </c>
      <c r="Q65" s="61" t="e">
        <f t="shared" si="9"/>
        <v>#REF!</v>
      </c>
      <c r="R65" s="59">
        <v>3229010483</v>
      </c>
    </row>
    <row r="66" spans="2:18" x14ac:dyDescent="0.25">
      <c r="B66" s="58">
        <v>43</v>
      </c>
      <c r="C66" s="87" t="s">
        <v>42</v>
      </c>
      <c r="D66" s="87" t="s">
        <v>256</v>
      </c>
      <c r="E66" s="100" t="s">
        <v>85</v>
      </c>
      <c r="F66" s="40" t="s">
        <v>84</v>
      </c>
      <c r="G66" s="84">
        <v>71.400000000000006</v>
      </c>
      <c r="H66" s="59">
        <v>31</v>
      </c>
      <c r="I66" s="59">
        <v>570.62</v>
      </c>
      <c r="J66" s="48">
        <f t="shared" si="7"/>
        <v>2213.4</v>
      </c>
      <c r="K66" s="60">
        <v>250</v>
      </c>
      <c r="L66" s="60"/>
      <c r="M66" s="61" t="e">
        <f>ROUND(G66*H66+#REF!*H66+K66,2)</f>
        <v>#REF!</v>
      </c>
      <c r="N66" s="85">
        <v>134.47</v>
      </c>
      <c r="O66" s="58"/>
      <c r="P66" s="60">
        <f t="shared" si="8"/>
        <v>134.47</v>
      </c>
      <c r="Q66" s="61" t="e">
        <f t="shared" si="9"/>
        <v>#REF!</v>
      </c>
      <c r="R66" s="59">
        <v>3287027181</v>
      </c>
    </row>
    <row r="67" spans="2:18" x14ac:dyDescent="0.25">
      <c r="B67" s="58">
        <v>44</v>
      </c>
      <c r="C67" s="87" t="s">
        <v>42</v>
      </c>
      <c r="D67" s="87" t="s">
        <v>256</v>
      </c>
      <c r="E67" s="88" t="s">
        <v>87</v>
      </c>
      <c r="F67" s="40" t="s">
        <v>86</v>
      </c>
      <c r="G67" s="84">
        <v>71.400000000000006</v>
      </c>
      <c r="H67" s="59">
        <v>31</v>
      </c>
      <c r="I67" s="59">
        <v>570.62</v>
      </c>
      <c r="J67" s="48">
        <f t="shared" si="7"/>
        <v>2213.4</v>
      </c>
      <c r="K67" s="60">
        <v>250</v>
      </c>
      <c r="L67" s="60"/>
      <c r="M67" s="61" t="e">
        <f>ROUND(G67*H67+#REF!*H67+K67,2)</f>
        <v>#REF!</v>
      </c>
      <c r="N67" s="85">
        <v>83.52</v>
      </c>
      <c r="O67" s="85">
        <v>700</v>
      </c>
      <c r="P67" s="60">
        <f t="shared" si="8"/>
        <v>783.52</v>
      </c>
      <c r="Q67" s="61" t="e">
        <f t="shared" si="9"/>
        <v>#REF!</v>
      </c>
      <c r="R67" s="59">
        <v>3216008414</v>
      </c>
    </row>
    <row r="68" spans="2:18" x14ac:dyDescent="0.25">
      <c r="B68" s="58">
        <v>45</v>
      </c>
      <c r="C68" s="87" t="s">
        <v>42</v>
      </c>
      <c r="D68" s="87" t="s">
        <v>256</v>
      </c>
      <c r="E68" s="100" t="s">
        <v>89</v>
      </c>
      <c r="F68" s="40" t="s">
        <v>88</v>
      </c>
      <c r="G68" s="84">
        <v>71.400000000000006</v>
      </c>
      <c r="H68" s="59">
        <v>31</v>
      </c>
      <c r="I68" s="59">
        <v>570.62</v>
      </c>
      <c r="J68" s="48">
        <f t="shared" si="7"/>
        <v>2213.4</v>
      </c>
      <c r="K68" s="60">
        <v>250</v>
      </c>
      <c r="L68" s="60"/>
      <c r="M68" s="61" t="e">
        <f>ROUND(G68*H68+#REF!*H68+K68,2)</f>
        <v>#REF!</v>
      </c>
      <c r="N68" s="85">
        <v>83.52</v>
      </c>
      <c r="O68" s="58"/>
      <c r="P68" s="60">
        <f t="shared" si="8"/>
        <v>83.52</v>
      </c>
      <c r="Q68" s="61" t="e">
        <f t="shared" si="9"/>
        <v>#REF!</v>
      </c>
      <c r="R68" s="59">
        <v>3661014699</v>
      </c>
    </row>
    <row r="69" spans="2:18" x14ac:dyDescent="0.25">
      <c r="B69" s="58">
        <v>46</v>
      </c>
      <c r="C69" s="87" t="s">
        <v>42</v>
      </c>
      <c r="D69" s="87" t="s">
        <v>256</v>
      </c>
      <c r="E69" s="100" t="s">
        <v>91</v>
      </c>
      <c r="F69" s="40" t="s">
        <v>90</v>
      </c>
      <c r="G69" s="84">
        <v>71.400000000000006</v>
      </c>
      <c r="H69" s="59">
        <v>31</v>
      </c>
      <c r="I69" s="59">
        <v>570.62</v>
      </c>
      <c r="J69" s="48">
        <f t="shared" si="7"/>
        <v>2213.4</v>
      </c>
      <c r="K69" s="60">
        <v>250</v>
      </c>
      <c r="L69" s="60"/>
      <c r="M69" s="61" t="e">
        <f>ROUND(G69*H69+#REF!*H69+K69,2)</f>
        <v>#REF!</v>
      </c>
      <c r="N69" s="85">
        <v>134.47</v>
      </c>
      <c r="O69" s="58"/>
      <c r="P69" s="60">
        <f t="shared" si="8"/>
        <v>134.47</v>
      </c>
      <c r="Q69" s="61" t="e">
        <f t="shared" si="9"/>
        <v>#REF!</v>
      </c>
      <c r="R69" s="59">
        <v>3287036657</v>
      </c>
    </row>
    <row r="70" spans="2:18" x14ac:dyDescent="0.25">
      <c r="B70" s="58">
        <v>47</v>
      </c>
      <c r="C70" s="87" t="s">
        <v>42</v>
      </c>
      <c r="D70" s="87" t="s">
        <v>256</v>
      </c>
      <c r="E70" s="88" t="s">
        <v>93</v>
      </c>
      <c r="F70" s="40" t="s">
        <v>92</v>
      </c>
      <c r="G70" s="84">
        <v>71.400000000000006</v>
      </c>
      <c r="H70" s="59">
        <v>31</v>
      </c>
      <c r="I70" s="59">
        <v>570.62</v>
      </c>
      <c r="J70" s="48">
        <f t="shared" si="7"/>
        <v>2213.4</v>
      </c>
      <c r="K70" s="60">
        <v>250</v>
      </c>
      <c r="L70" s="60"/>
      <c r="M70" s="61" t="e">
        <f>ROUND(G70*H70+#REF!*H70+K70,2)</f>
        <v>#REF!</v>
      </c>
      <c r="N70" s="85">
        <v>134.47</v>
      </c>
      <c r="O70" s="58"/>
      <c r="P70" s="60">
        <f t="shared" si="8"/>
        <v>134.47</v>
      </c>
      <c r="Q70" s="61" t="e">
        <f t="shared" si="9"/>
        <v>#REF!</v>
      </c>
      <c r="R70" s="59">
        <v>3493048208</v>
      </c>
    </row>
    <row r="71" spans="2:18" x14ac:dyDescent="0.25">
      <c r="B71" s="58">
        <v>48</v>
      </c>
      <c r="C71" s="87" t="s">
        <v>42</v>
      </c>
      <c r="D71" s="87" t="s">
        <v>256</v>
      </c>
      <c r="E71" s="88" t="s">
        <v>95</v>
      </c>
      <c r="F71" s="40" t="s">
        <v>94</v>
      </c>
      <c r="G71" s="84">
        <v>71.400000000000006</v>
      </c>
      <c r="H71" s="59">
        <v>31</v>
      </c>
      <c r="I71" s="59">
        <v>570.62</v>
      </c>
      <c r="J71" s="48">
        <f t="shared" si="7"/>
        <v>2213.4</v>
      </c>
      <c r="K71" s="60">
        <v>250</v>
      </c>
      <c r="L71" s="60"/>
      <c r="M71" s="61" t="e">
        <f>ROUND(G71*H71+#REF!*H71+K71,2)</f>
        <v>#REF!</v>
      </c>
      <c r="N71" s="85">
        <v>134.47</v>
      </c>
      <c r="O71" s="58"/>
      <c r="P71" s="60">
        <f t="shared" si="8"/>
        <v>134.47</v>
      </c>
      <c r="Q71" s="61" t="e">
        <f t="shared" si="9"/>
        <v>#REF!</v>
      </c>
      <c r="R71" s="59">
        <v>3216036260</v>
      </c>
    </row>
    <row r="72" spans="2:18" x14ac:dyDescent="0.25">
      <c r="B72" s="58">
        <v>49</v>
      </c>
      <c r="C72" s="87" t="s">
        <v>42</v>
      </c>
      <c r="D72" s="87" t="s">
        <v>256</v>
      </c>
      <c r="E72" s="88" t="s">
        <v>97</v>
      </c>
      <c r="F72" s="40" t="s">
        <v>96</v>
      </c>
      <c r="G72" s="84">
        <v>71.400000000000006</v>
      </c>
      <c r="H72" s="59">
        <v>31</v>
      </c>
      <c r="I72" s="59">
        <v>570.62</v>
      </c>
      <c r="J72" s="48">
        <f t="shared" si="7"/>
        <v>2213.4</v>
      </c>
      <c r="K72" s="60">
        <v>250</v>
      </c>
      <c r="L72" s="60"/>
      <c r="M72" s="61" t="e">
        <f>ROUND(G72*H72+#REF!*H72+K72,2)</f>
        <v>#REF!</v>
      </c>
      <c r="N72" s="85">
        <v>134.47</v>
      </c>
      <c r="O72" s="58"/>
      <c r="P72" s="60">
        <f t="shared" si="8"/>
        <v>134.47</v>
      </c>
      <c r="Q72" s="61" t="e">
        <f t="shared" si="9"/>
        <v>#REF!</v>
      </c>
      <c r="R72" s="59">
        <v>3759029670</v>
      </c>
    </row>
    <row r="73" spans="2:18" x14ac:dyDescent="0.25">
      <c r="B73" s="58">
        <v>50</v>
      </c>
      <c r="C73" s="87" t="s">
        <v>42</v>
      </c>
      <c r="D73" s="87" t="s">
        <v>256</v>
      </c>
      <c r="E73" s="88" t="s">
        <v>99</v>
      </c>
      <c r="F73" s="40" t="s">
        <v>98</v>
      </c>
      <c r="G73" s="84">
        <v>71.400000000000006</v>
      </c>
      <c r="H73" s="59">
        <v>31</v>
      </c>
      <c r="I73" s="59">
        <v>570.62</v>
      </c>
      <c r="J73" s="48">
        <f t="shared" si="7"/>
        <v>2213.4</v>
      </c>
      <c r="K73" s="60">
        <v>250</v>
      </c>
      <c r="L73" s="60"/>
      <c r="M73" s="61" t="e">
        <f>ROUND(G73*H73+#REF!*H73+K73,2)</f>
        <v>#REF!</v>
      </c>
      <c r="N73" s="85">
        <v>134.47</v>
      </c>
      <c r="O73" s="58"/>
      <c r="P73" s="60">
        <f t="shared" si="8"/>
        <v>134.47</v>
      </c>
      <c r="Q73" s="61" t="e">
        <f t="shared" si="9"/>
        <v>#REF!</v>
      </c>
      <c r="R73" s="59">
        <v>3628011282</v>
      </c>
    </row>
    <row r="74" spans="2:18" x14ac:dyDescent="0.25">
      <c r="B74" s="58">
        <v>51</v>
      </c>
      <c r="C74" s="87" t="s">
        <v>42</v>
      </c>
      <c r="D74" s="87" t="s">
        <v>256</v>
      </c>
      <c r="E74" s="88" t="s">
        <v>101</v>
      </c>
      <c r="F74" s="40" t="s">
        <v>100</v>
      </c>
      <c r="G74" s="84">
        <v>71.400000000000006</v>
      </c>
      <c r="H74" s="59">
        <v>31</v>
      </c>
      <c r="I74" s="59">
        <v>570.62</v>
      </c>
      <c r="J74" s="48">
        <f t="shared" si="7"/>
        <v>2213.4</v>
      </c>
      <c r="K74" s="60">
        <v>250</v>
      </c>
      <c r="L74" s="60"/>
      <c r="M74" s="61" t="e">
        <f>ROUND(G74*H74+#REF!*H74+K74,2)</f>
        <v>#REF!</v>
      </c>
      <c r="N74" s="85">
        <v>134.47</v>
      </c>
      <c r="O74" s="58"/>
      <c r="P74" s="60">
        <f t="shared" si="8"/>
        <v>134.47</v>
      </c>
      <c r="Q74" s="61" t="e">
        <f t="shared" si="9"/>
        <v>#REF!</v>
      </c>
      <c r="R74" s="59">
        <v>3216003437</v>
      </c>
    </row>
    <row r="75" spans="2:18" x14ac:dyDescent="0.25">
      <c r="B75" s="58">
        <v>52</v>
      </c>
      <c r="C75" s="87" t="s">
        <v>42</v>
      </c>
      <c r="D75" s="87" t="s">
        <v>256</v>
      </c>
      <c r="E75" s="88" t="s">
        <v>105</v>
      </c>
      <c r="F75" s="40" t="s">
        <v>104</v>
      </c>
      <c r="G75" s="84">
        <v>71.400000000000006</v>
      </c>
      <c r="H75" s="59">
        <v>31</v>
      </c>
      <c r="I75" s="59">
        <v>570.62</v>
      </c>
      <c r="J75" s="48">
        <f t="shared" si="7"/>
        <v>2213.4</v>
      </c>
      <c r="K75" s="60">
        <v>250</v>
      </c>
      <c r="L75" s="60"/>
      <c r="M75" s="61" t="e">
        <f>ROUND(G75*H75+#REF!*H75+K75,2)</f>
        <v>#REF!</v>
      </c>
      <c r="N75" s="85">
        <v>134.47</v>
      </c>
      <c r="O75" s="58"/>
      <c r="P75" s="60">
        <f t="shared" si="8"/>
        <v>134.47</v>
      </c>
      <c r="Q75" s="61" t="e">
        <f t="shared" si="9"/>
        <v>#REF!</v>
      </c>
      <c r="R75" s="59">
        <v>3137134673</v>
      </c>
    </row>
    <row r="76" spans="2:18" x14ac:dyDescent="0.25">
      <c r="B76" s="58">
        <v>53</v>
      </c>
      <c r="C76" s="87" t="s">
        <v>42</v>
      </c>
      <c r="D76" s="87" t="s">
        <v>256</v>
      </c>
      <c r="E76" s="83" t="s">
        <v>107</v>
      </c>
      <c r="F76" s="40" t="s">
        <v>106</v>
      </c>
      <c r="G76" s="84">
        <v>71.400000000000006</v>
      </c>
      <c r="H76" s="59">
        <v>31</v>
      </c>
      <c r="I76" s="59">
        <v>570.62</v>
      </c>
      <c r="J76" s="48">
        <f t="shared" si="7"/>
        <v>2213.4</v>
      </c>
      <c r="K76" s="60">
        <v>250</v>
      </c>
      <c r="L76" s="60"/>
      <c r="M76" s="61" t="e">
        <f>ROUND(G76*H76+#REF!*H76+K76,2)</f>
        <v>#REF!</v>
      </c>
      <c r="N76" s="85">
        <v>134.47</v>
      </c>
      <c r="O76" s="62"/>
      <c r="P76" s="60">
        <f t="shared" si="8"/>
        <v>134.47</v>
      </c>
      <c r="Q76" s="61" t="e">
        <f t="shared" si="9"/>
        <v>#REF!</v>
      </c>
      <c r="R76" s="59">
        <v>3216001631</v>
      </c>
    </row>
    <row r="77" spans="2:18" x14ac:dyDescent="0.25">
      <c r="B77" s="58">
        <v>54</v>
      </c>
      <c r="C77" s="87" t="s">
        <v>42</v>
      </c>
      <c r="D77" s="87" t="s">
        <v>256</v>
      </c>
      <c r="E77" s="88" t="s">
        <v>109</v>
      </c>
      <c r="F77" s="40" t="s">
        <v>108</v>
      </c>
      <c r="G77" s="84">
        <v>71.400000000000006</v>
      </c>
      <c r="H77" s="59">
        <v>31</v>
      </c>
      <c r="I77" s="59">
        <v>570.62</v>
      </c>
      <c r="J77" s="48">
        <f t="shared" si="7"/>
        <v>2213.4</v>
      </c>
      <c r="K77" s="60">
        <v>250</v>
      </c>
      <c r="L77" s="60"/>
      <c r="M77" s="61" t="e">
        <f>ROUND(G77*H77+#REF!*H77+K77,2)</f>
        <v>#REF!</v>
      </c>
      <c r="N77" s="85">
        <v>134.47</v>
      </c>
      <c r="O77" s="58"/>
      <c r="P77" s="60">
        <f t="shared" si="8"/>
        <v>134.47</v>
      </c>
      <c r="Q77" s="61" t="e">
        <f t="shared" si="9"/>
        <v>#REF!</v>
      </c>
      <c r="R77" s="87">
        <v>4216002514</v>
      </c>
    </row>
    <row r="78" spans="2:18" x14ac:dyDescent="0.25">
      <c r="B78" s="187" t="s">
        <v>294</v>
      </c>
      <c r="C78" s="187"/>
      <c r="D78" s="187"/>
      <c r="E78" s="187"/>
      <c r="F78" s="187"/>
      <c r="G78" s="187"/>
      <c r="H78" s="187"/>
      <c r="I78" s="132"/>
      <c r="J78" s="50">
        <f t="shared" ref="J78:Q78" si="10">SUM(J53:J77)</f>
        <v>55335.000000000022</v>
      </c>
      <c r="K78" s="52">
        <f t="shared" si="10"/>
        <v>6250</v>
      </c>
      <c r="L78" s="49">
        <f t="shared" si="10"/>
        <v>0</v>
      </c>
      <c r="M78" s="52" t="e">
        <f t="shared" si="10"/>
        <v>#REF!</v>
      </c>
      <c r="N78" s="90">
        <f t="shared" si="10"/>
        <v>3208.9199999999987</v>
      </c>
      <c r="O78" s="90">
        <f t="shared" si="10"/>
        <v>700</v>
      </c>
      <c r="P78" s="90">
        <f t="shared" si="10"/>
        <v>3908.9199999999983</v>
      </c>
      <c r="Q78" s="49" t="e">
        <f t="shared" si="10"/>
        <v>#REF!</v>
      </c>
      <c r="R78" s="101"/>
    </row>
    <row r="79" spans="2:18" x14ac:dyDescent="0.25">
      <c r="B79" s="65"/>
      <c r="C79" s="65"/>
      <c r="D79" s="65"/>
      <c r="E79" s="65"/>
      <c r="F79" s="65"/>
      <c r="G79" s="65"/>
      <c r="H79" s="65"/>
      <c r="I79" s="65"/>
      <c r="J79" s="44"/>
      <c r="K79" s="46"/>
      <c r="L79" s="46"/>
      <c r="M79" s="46"/>
      <c r="N79" s="95"/>
      <c r="O79" s="95"/>
      <c r="P79" s="95"/>
      <c r="Q79" s="46"/>
      <c r="R79" s="92"/>
    </row>
    <row r="80" spans="2:18" x14ac:dyDescent="0.25">
      <c r="B80" s="177" t="s">
        <v>297</v>
      </c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</row>
    <row r="81" spans="2:18" ht="15" customHeight="1" x14ac:dyDescent="0.25">
      <c r="B81" s="163" t="s">
        <v>237</v>
      </c>
      <c r="C81" s="163" t="s">
        <v>236</v>
      </c>
      <c r="D81" s="163" t="s">
        <v>235</v>
      </c>
      <c r="E81" s="163" t="s">
        <v>233</v>
      </c>
      <c r="F81" s="163" t="s">
        <v>234</v>
      </c>
      <c r="G81" s="166" t="s">
        <v>240</v>
      </c>
      <c r="H81" s="169" t="s">
        <v>272</v>
      </c>
      <c r="I81" s="129"/>
      <c r="J81" s="172" t="s">
        <v>293</v>
      </c>
      <c r="K81" s="178" t="s">
        <v>292</v>
      </c>
      <c r="L81" s="179"/>
      <c r="M81" s="174" t="s">
        <v>221</v>
      </c>
      <c r="N81" s="182" t="s">
        <v>222</v>
      </c>
      <c r="O81" s="183"/>
      <c r="P81" s="184" t="s">
        <v>223</v>
      </c>
      <c r="Q81" s="145" t="s">
        <v>224</v>
      </c>
      <c r="R81" s="166" t="s">
        <v>225</v>
      </c>
    </row>
    <row r="82" spans="2:18" x14ac:dyDescent="0.25">
      <c r="B82" s="164"/>
      <c r="C82" s="164"/>
      <c r="D82" s="164"/>
      <c r="E82" s="164"/>
      <c r="F82" s="164"/>
      <c r="G82" s="167"/>
      <c r="H82" s="170"/>
      <c r="I82" s="130"/>
      <c r="J82" s="173"/>
      <c r="K82" s="180"/>
      <c r="L82" s="181"/>
      <c r="M82" s="175"/>
      <c r="N82" s="97">
        <v>201</v>
      </c>
      <c r="O82" s="97">
        <v>211</v>
      </c>
      <c r="P82" s="185"/>
      <c r="Q82" s="146"/>
      <c r="R82" s="167"/>
    </row>
    <row r="83" spans="2:18" ht="45" x14ac:dyDescent="0.25">
      <c r="B83" s="165"/>
      <c r="C83" s="165"/>
      <c r="D83" s="165"/>
      <c r="E83" s="165"/>
      <c r="F83" s="165"/>
      <c r="G83" s="168"/>
      <c r="H83" s="171"/>
      <c r="I83" s="131"/>
      <c r="J83" s="47" t="s">
        <v>289</v>
      </c>
      <c r="K83" s="43" t="s">
        <v>238</v>
      </c>
      <c r="L83" s="98" t="s">
        <v>241</v>
      </c>
      <c r="M83" s="176"/>
      <c r="N83" s="99" t="s">
        <v>226</v>
      </c>
      <c r="O83" s="99" t="s">
        <v>227</v>
      </c>
      <c r="P83" s="186"/>
      <c r="Q83" s="147"/>
      <c r="R83" s="168"/>
    </row>
    <row r="84" spans="2:18" x14ac:dyDescent="0.25">
      <c r="B84" s="58">
        <v>55</v>
      </c>
      <c r="C84" s="86" t="s">
        <v>42</v>
      </c>
      <c r="D84" s="87" t="s">
        <v>258</v>
      </c>
      <c r="E84" s="104" t="s">
        <v>45</v>
      </c>
      <c r="F84" s="40" t="s">
        <v>44</v>
      </c>
      <c r="G84" s="105">
        <v>71.400000000000006</v>
      </c>
      <c r="H84" s="59">
        <v>31</v>
      </c>
      <c r="I84" s="59">
        <v>570.62</v>
      </c>
      <c r="J84" s="48">
        <f t="shared" ref="J84:J106" si="11">+G84*H84</f>
        <v>2213.4</v>
      </c>
      <c r="K84" s="60">
        <v>250</v>
      </c>
      <c r="L84" s="60"/>
      <c r="M84" s="61" t="e">
        <f>ROUND(G84*H84+#REF!*H84+K84,2)</f>
        <v>#REF!</v>
      </c>
      <c r="N84" s="85">
        <v>83.52</v>
      </c>
      <c r="O84" s="58"/>
      <c r="P84" s="60">
        <f t="shared" ref="P84:P106" si="12">+N84+O84</f>
        <v>83.52</v>
      </c>
      <c r="Q84" s="61" t="e">
        <f t="shared" ref="Q84:Q106" si="13">M84-P84</f>
        <v>#REF!</v>
      </c>
      <c r="R84" s="59">
        <v>3493056812</v>
      </c>
    </row>
    <row r="85" spans="2:18" x14ac:dyDescent="0.25">
      <c r="B85" s="58">
        <v>56</v>
      </c>
      <c r="C85" s="87" t="s">
        <v>42</v>
      </c>
      <c r="D85" s="87" t="s">
        <v>257</v>
      </c>
      <c r="E85" s="88" t="s">
        <v>103</v>
      </c>
      <c r="F85" s="40" t="s">
        <v>102</v>
      </c>
      <c r="G85" s="84">
        <v>71.400000000000006</v>
      </c>
      <c r="H85" s="59">
        <v>31</v>
      </c>
      <c r="I85" s="59">
        <v>570.62</v>
      </c>
      <c r="J85" s="48">
        <f t="shared" si="11"/>
        <v>2213.4</v>
      </c>
      <c r="K85" s="60">
        <v>250</v>
      </c>
      <c r="L85" s="60"/>
      <c r="M85" s="61" t="e">
        <f>ROUND(G85*H85+#REF!*H85+K85,2)</f>
        <v>#REF!</v>
      </c>
      <c r="N85" s="85">
        <v>134.47</v>
      </c>
      <c r="O85" s="58"/>
      <c r="P85" s="60">
        <f t="shared" si="12"/>
        <v>134.47</v>
      </c>
      <c r="Q85" s="61" t="e">
        <f t="shared" si="13"/>
        <v>#REF!</v>
      </c>
      <c r="R85" s="59">
        <v>3078038775</v>
      </c>
    </row>
    <row r="86" spans="2:18" x14ac:dyDescent="0.25">
      <c r="B86" s="58">
        <v>57</v>
      </c>
      <c r="C86" s="87" t="s">
        <v>42</v>
      </c>
      <c r="D86" s="87" t="s">
        <v>258</v>
      </c>
      <c r="E86" s="106" t="s">
        <v>111</v>
      </c>
      <c r="F86" s="40" t="s">
        <v>110</v>
      </c>
      <c r="G86" s="84">
        <v>71.400000000000006</v>
      </c>
      <c r="H86" s="59">
        <v>31</v>
      </c>
      <c r="I86" s="59">
        <v>570.62</v>
      </c>
      <c r="J86" s="48">
        <f t="shared" si="11"/>
        <v>2213.4</v>
      </c>
      <c r="K86" s="60">
        <v>250</v>
      </c>
      <c r="L86" s="60"/>
      <c r="M86" s="61" t="e">
        <f>ROUND(G86*H86+#REF!*H86+K86,2)</f>
        <v>#REF!</v>
      </c>
      <c r="N86" s="85">
        <v>134.47</v>
      </c>
      <c r="O86" s="58"/>
      <c r="P86" s="60">
        <f t="shared" si="12"/>
        <v>134.47</v>
      </c>
      <c r="Q86" s="61" t="e">
        <f t="shared" si="13"/>
        <v>#REF!</v>
      </c>
      <c r="R86" s="86" t="s">
        <v>248</v>
      </c>
    </row>
    <row r="87" spans="2:18" x14ac:dyDescent="0.25">
      <c r="B87" s="58">
        <v>58</v>
      </c>
      <c r="C87" s="87" t="s">
        <v>42</v>
      </c>
      <c r="D87" s="87" t="s">
        <v>258</v>
      </c>
      <c r="E87" s="83" t="s">
        <v>113</v>
      </c>
      <c r="F87" s="40" t="s">
        <v>112</v>
      </c>
      <c r="G87" s="84">
        <v>71.400000000000006</v>
      </c>
      <c r="H87" s="59">
        <v>31</v>
      </c>
      <c r="I87" s="59">
        <v>570.62</v>
      </c>
      <c r="J87" s="48">
        <f t="shared" si="11"/>
        <v>2213.4</v>
      </c>
      <c r="K87" s="60">
        <v>250</v>
      </c>
      <c r="L87" s="60"/>
      <c r="M87" s="61" t="e">
        <f>ROUND(G87*H87+#REF!*H87+K87,2)</f>
        <v>#REF!</v>
      </c>
      <c r="N87" s="85">
        <v>134.47</v>
      </c>
      <c r="O87" s="58"/>
      <c r="P87" s="60">
        <f t="shared" si="12"/>
        <v>134.47</v>
      </c>
      <c r="Q87" s="61" t="e">
        <f t="shared" si="13"/>
        <v>#REF!</v>
      </c>
      <c r="R87" s="86">
        <v>3216003318</v>
      </c>
    </row>
    <row r="88" spans="2:18" x14ac:dyDescent="0.25">
      <c r="B88" s="58">
        <v>59</v>
      </c>
      <c r="C88" s="87" t="s">
        <v>42</v>
      </c>
      <c r="D88" s="87" t="s">
        <v>258</v>
      </c>
      <c r="E88" s="83" t="s">
        <v>115</v>
      </c>
      <c r="F88" s="40" t="s">
        <v>114</v>
      </c>
      <c r="G88" s="84">
        <v>71.400000000000006</v>
      </c>
      <c r="H88" s="59">
        <v>31</v>
      </c>
      <c r="I88" s="59">
        <v>570.62</v>
      </c>
      <c r="J88" s="48">
        <f t="shared" si="11"/>
        <v>2213.4</v>
      </c>
      <c r="K88" s="60">
        <v>250</v>
      </c>
      <c r="L88" s="60"/>
      <c r="M88" s="61" t="e">
        <f>ROUND(G88*H88+#REF!*H88+K88,2)</f>
        <v>#REF!</v>
      </c>
      <c r="N88" s="85">
        <v>83.52</v>
      </c>
      <c r="O88" s="85">
        <v>800</v>
      </c>
      <c r="P88" s="60">
        <f t="shared" si="12"/>
        <v>883.52</v>
      </c>
      <c r="Q88" s="61" t="e">
        <f t="shared" si="13"/>
        <v>#REF!</v>
      </c>
      <c r="R88" s="86">
        <v>3216001700</v>
      </c>
    </row>
    <row r="89" spans="2:18" x14ac:dyDescent="0.25">
      <c r="B89" s="58">
        <v>60</v>
      </c>
      <c r="C89" s="87" t="s">
        <v>42</v>
      </c>
      <c r="D89" s="87" t="s">
        <v>258</v>
      </c>
      <c r="E89" s="83" t="s">
        <v>117</v>
      </c>
      <c r="F89" s="40" t="s">
        <v>116</v>
      </c>
      <c r="G89" s="84">
        <v>71.400000000000006</v>
      </c>
      <c r="H89" s="59">
        <v>31</v>
      </c>
      <c r="I89" s="59">
        <v>570.62</v>
      </c>
      <c r="J89" s="48">
        <f t="shared" si="11"/>
        <v>2213.4</v>
      </c>
      <c r="K89" s="60">
        <v>250</v>
      </c>
      <c r="L89" s="60"/>
      <c r="M89" s="61" t="e">
        <f>ROUND(G89*H89+#REF!*H89+K89,2)</f>
        <v>#REF!</v>
      </c>
      <c r="N89" s="85">
        <v>134.47</v>
      </c>
      <c r="O89" s="58"/>
      <c r="P89" s="60">
        <f t="shared" si="12"/>
        <v>134.47</v>
      </c>
      <c r="Q89" s="61" t="e">
        <f t="shared" si="13"/>
        <v>#REF!</v>
      </c>
      <c r="R89" s="86">
        <v>3234009071</v>
      </c>
    </row>
    <row r="90" spans="2:18" x14ac:dyDescent="0.25">
      <c r="B90" s="58">
        <v>61</v>
      </c>
      <c r="C90" s="87" t="s">
        <v>42</v>
      </c>
      <c r="D90" s="87" t="s">
        <v>258</v>
      </c>
      <c r="E90" s="83" t="s">
        <v>119</v>
      </c>
      <c r="F90" s="40" t="s">
        <v>118</v>
      </c>
      <c r="G90" s="84">
        <v>71.400000000000006</v>
      </c>
      <c r="H90" s="59">
        <v>31</v>
      </c>
      <c r="I90" s="59">
        <v>570.62</v>
      </c>
      <c r="J90" s="48">
        <f t="shared" si="11"/>
        <v>2213.4</v>
      </c>
      <c r="K90" s="60">
        <v>250</v>
      </c>
      <c r="L90" s="60"/>
      <c r="M90" s="61" t="e">
        <f>ROUND(G90*H90+#REF!*H90+K90,2)</f>
        <v>#REF!</v>
      </c>
      <c r="N90" s="85">
        <v>134.47</v>
      </c>
      <c r="O90" s="58"/>
      <c r="P90" s="60">
        <f t="shared" si="12"/>
        <v>134.47</v>
      </c>
      <c r="Q90" s="61" t="e">
        <f t="shared" si="13"/>
        <v>#REF!</v>
      </c>
      <c r="R90" s="86">
        <v>3216001801</v>
      </c>
    </row>
    <row r="91" spans="2:18" x14ac:dyDescent="0.25">
      <c r="B91" s="58">
        <v>62</v>
      </c>
      <c r="C91" s="87" t="s">
        <v>42</v>
      </c>
      <c r="D91" s="87" t="s">
        <v>258</v>
      </c>
      <c r="E91" s="83" t="s">
        <v>121</v>
      </c>
      <c r="F91" s="40" t="s">
        <v>120</v>
      </c>
      <c r="G91" s="84">
        <v>71.400000000000006</v>
      </c>
      <c r="H91" s="59">
        <v>31</v>
      </c>
      <c r="I91" s="59">
        <v>331.33</v>
      </c>
      <c r="J91" s="48">
        <f t="shared" si="11"/>
        <v>2213.4</v>
      </c>
      <c r="K91" s="60">
        <v>250</v>
      </c>
      <c r="L91" s="60"/>
      <c r="M91" s="61" t="e">
        <f>ROUND(G91*H91+#REF!*H91+K91,2)</f>
        <v>#REF!</v>
      </c>
      <c r="N91" s="85">
        <v>78.08</v>
      </c>
      <c r="O91" s="58"/>
      <c r="P91" s="60">
        <f t="shared" si="12"/>
        <v>78.08</v>
      </c>
      <c r="Q91" s="61" t="e">
        <f t="shared" si="13"/>
        <v>#REF!</v>
      </c>
      <c r="R91" s="86">
        <v>3164031580</v>
      </c>
    </row>
    <row r="92" spans="2:18" x14ac:dyDescent="0.25">
      <c r="B92" s="58">
        <v>63</v>
      </c>
      <c r="C92" s="87" t="s">
        <v>42</v>
      </c>
      <c r="D92" s="87" t="s">
        <v>258</v>
      </c>
      <c r="E92" s="83" t="s">
        <v>123</v>
      </c>
      <c r="F92" s="40" t="s">
        <v>122</v>
      </c>
      <c r="G92" s="84">
        <v>71.400000000000006</v>
      </c>
      <c r="H92" s="59">
        <v>31</v>
      </c>
      <c r="I92" s="59">
        <v>570.62</v>
      </c>
      <c r="J92" s="48">
        <f t="shared" si="11"/>
        <v>2213.4</v>
      </c>
      <c r="K92" s="60">
        <v>250</v>
      </c>
      <c r="L92" s="60"/>
      <c r="M92" s="61" t="e">
        <f>ROUND(G92*H92+#REF!*H92+K92,2)</f>
        <v>#REF!</v>
      </c>
      <c r="N92" s="85">
        <v>83.52</v>
      </c>
      <c r="O92" s="58"/>
      <c r="P92" s="60">
        <f t="shared" si="12"/>
        <v>83.52</v>
      </c>
      <c r="Q92" s="61" t="e">
        <f t="shared" si="13"/>
        <v>#REF!</v>
      </c>
      <c r="R92" s="86">
        <v>4216002528</v>
      </c>
    </row>
    <row r="93" spans="2:18" x14ac:dyDescent="0.25">
      <c r="B93" s="58">
        <v>64</v>
      </c>
      <c r="C93" s="87" t="s">
        <v>42</v>
      </c>
      <c r="D93" s="87" t="s">
        <v>258</v>
      </c>
      <c r="E93" s="83" t="s">
        <v>125</v>
      </c>
      <c r="F93" s="40" t="s">
        <v>124</v>
      </c>
      <c r="G93" s="84">
        <v>71.400000000000006</v>
      </c>
      <c r="H93" s="59">
        <v>31</v>
      </c>
      <c r="I93" s="59">
        <v>570.62</v>
      </c>
      <c r="J93" s="48">
        <f t="shared" si="11"/>
        <v>2213.4</v>
      </c>
      <c r="K93" s="60">
        <v>250</v>
      </c>
      <c r="L93" s="60"/>
      <c r="M93" s="61" t="e">
        <f>ROUND(G93*H93+#REF!*H93+K93,2)</f>
        <v>#REF!</v>
      </c>
      <c r="N93" s="85">
        <v>134.47</v>
      </c>
      <c r="O93" s="58"/>
      <c r="P93" s="60">
        <f t="shared" si="12"/>
        <v>134.47</v>
      </c>
      <c r="Q93" s="61" t="e">
        <f t="shared" si="13"/>
        <v>#REF!</v>
      </c>
      <c r="R93" s="86">
        <v>3164034252</v>
      </c>
    </row>
    <row r="94" spans="2:18" x14ac:dyDescent="0.25">
      <c r="B94" s="58">
        <v>65</v>
      </c>
      <c r="C94" s="87" t="s">
        <v>42</v>
      </c>
      <c r="D94" s="87" t="s">
        <v>258</v>
      </c>
      <c r="E94" s="83" t="s">
        <v>127</v>
      </c>
      <c r="F94" s="40" t="s">
        <v>126</v>
      </c>
      <c r="G94" s="84">
        <v>71.400000000000006</v>
      </c>
      <c r="H94" s="59">
        <v>31</v>
      </c>
      <c r="I94" s="59">
        <v>570.62</v>
      </c>
      <c r="J94" s="48">
        <f t="shared" si="11"/>
        <v>2213.4</v>
      </c>
      <c r="K94" s="60">
        <v>250</v>
      </c>
      <c r="L94" s="60"/>
      <c r="M94" s="61" t="e">
        <f>ROUND(G94*H94+#REF!*H94+K94,2)</f>
        <v>#REF!</v>
      </c>
      <c r="N94" s="85">
        <v>134.47</v>
      </c>
      <c r="O94" s="58"/>
      <c r="P94" s="60">
        <f t="shared" si="12"/>
        <v>134.47</v>
      </c>
      <c r="Q94" s="61" t="e">
        <f t="shared" si="13"/>
        <v>#REF!</v>
      </c>
      <c r="R94" s="86">
        <v>3216001645</v>
      </c>
    </row>
    <row r="95" spans="2:18" x14ac:dyDescent="0.25">
      <c r="B95" s="58">
        <v>66</v>
      </c>
      <c r="C95" s="87" t="s">
        <v>42</v>
      </c>
      <c r="D95" s="87" t="s">
        <v>258</v>
      </c>
      <c r="E95" s="83" t="s">
        <v>129</v>
      </c>
      <c r="F95" s="40" t="s">
        <v>128</v>
      </c>
      <c r="G95" s="84">
        <v>71.400000000000006</v>
      </c>
      <c r="H95" s="59">
        <v>31</v>
      </c>
      <c r="I95" s="59">
        <v>570.62</v>
      </c>
      <c r="J95" s="48">
        <f t="shared" si="11"/>
        <v>2213.4</v>
      </c>
      <c r="K95" s="60">
        <v>250</v>
      </c>
      <c r="L95" s="60"/>
      <c r="M95" s="61" t="e">
        <f>ROUND(G95*H95+#REF!*H95+K95,2)</f>
        <v>#REF!</v>
      </c>
      <c r="N95" s="85">
        <v>134.47</v>
      </c>
      <c r="O95" s="58"/>
      <c r="P95" s="60">
        <f t="shared" si="12"/>
        <v>134.47</v>
      </c>
      <c r="Q95" s="61" t="e">
        <f t="shared" si="13"/>
        <v>#REF!</v>
      </c>
      <c r="R95" s="86">
        <v>3216004490</v>
      </c>
    </row>
    <row r="96" spans="2:18" x14ac:dyDescent="0.25">
      <c r="B96" s="58">
        <v>67</v>
      </c>
      <c r="C96" s="87" t="s">
        <v>42</v>
      </c>
      <c r="D96" s="87" t="s">
        <v>258</v>
      </c>
      <c r="E96" s="83" t="s">
        <v>131</v>
      </c>
      <c r="F96" s="40" t="s">
        <v>130</v>
      </c>
      <c r="G96" s="84">
        <v>71.400000000000006</v>
      </c>
      <c r="H96" s="59">
        <v>31</v>
      </c>
      <c r="I96" s="59">
        <v>570.62</v>
      </c>
      <c r="J96" s="48">
        <f t="shared" si="11"/>
        <v>2213.4</v>
      </c>
      <c r="K96" s="60">
        <v>250</v>
      </c>
      <c r="L96" s="60"/>
      <c r="M96" s="61" t="e">
        <f>ROUND(G96*H96+#REF!*H96+K96,2)</f>
        <v>#REF!</v>
      </c>
      <c r="N96" s="85">
        <v>134.47</v>
      </c>
      <c r="O96" s="58"/>
      <c r="P96" s="60">
        <f t="shared" si="12"/>
        <v>134.47</v>
      </c>
      <c r="Q96" s="61" t="e">
        <f t="shared" si="13"/>
        <v>#REF!</v>
      </c>
      <c r="R96" s="86">
        <v>3216004353</v>
      </c>
    </row>
    <row r="97" spans="2:18" x14ac:dyDescent="0.25">
      <c r="B97" s="58">
        <v>68</v>
      </c>
      <c r="C97" s="87" t="s">
        <v>42</v>
      </c>
      <c r="D97" s="87" t="s">
        <v>258</v>
      </c>
      <c r="E97" s="83" t="s">
        <v>133</v>
      </c>
      <c r="F97" s="40" t="s">
        <v>132</v>
      </c>
      <c r="G97" s="84">
        <v>71.400000000000006</v>
      </c>
      <c r="H97" s="59">
        <v>31</v>
      </c>
      <c r="I97" s="59">
        <v>570.62</v>
      </c>
      <c r="J97" s="48">
        <f t="shared" si="11"/>
        <v>2213.4</v>
      </c>
      <c r="K97" s="60">
        <v>250</v>
      </c>
      <c r="L97" s="60"/>
      <c r="M97" s="61" t="e">
        <f>ROUND(G97*H97+#REF!*H97+K97,2)</f>
        <v>#REF!</v>
      </c>
      <c r="N97" s="85">
        <v>134.47</v>
      </c>
      <c r="O97" s="58"/>
      <c r="P97" s="60">
        <f t="shared" si="12"/>
        <v>134.47</v>
      </c>
      <c r="Q97" s="61" t="e">
        <f t="shared" si="13"/>
        <v>#REF!</v>
      </c>
      <c r="R97" s="86">
        <v>3216001627</v>
      </c>
    </row>
    <row r="98" spans="2:18" x14ac:dyDescent="0.25">
      <c r="B98" s="58">
        <v>69</v>
      </c>
      <c r="C98" s="87" t="s">
        <v>42</v>
      </c>
      <c r="D98" s="87" t="s">
        <v>258</v>
      </c>
      <c r="E98" s="83" t="s">
        <v>135</v>
      </c>
      <c r="F98" s="40" t="s">
        <v>134</v>
      </c>
      <c r="G98" s="84">
        <v>71.400000000000006</v>
      </c>
      <c r="H98" s="59">
        <v>31</v>
      </c>
      <c r="I98" s="59">
        <v>570.62</v>
      </c>
      <c r="J98" s="48">
        <f t="shared" si="11"/>
        <v>2213.4</v>
      </c>
      <c r="K98" s="60">
        <v>250</v>
      </c>
      <c r="L98" s="60"/>
      <c r="M98" s="61" t="e">
        <f>ROUND(G98*H98+#REF!*H98+K98,2)</f>
        <v>#REF!</v>
      </c>
      <c r="N98" s="85">
        <v>134.47</v>
      </c>
      <c r="O98" s="58"/>
      <c r="P98" s="60">
        <f t="shared" si="12"/>
        <v>134.47</v>
      </c>
      <c r="Q98" s="61" t="e">
        <f t="shared" si="13"/>
        <v>#REF!</v>
      </c>
      <c r="R98" s="86">
        <v>3164003073</v>
      </c>
    </row>
    <row r="99" spans="2:18" x14ac:dyDescent="0.25">
      <c r="B99" s="58">
        <v>70</v>
      </c>
      <c r="C99" s="82" t="s">
        <v>1</v>
      </c>
      <c r="D99" s="87" t="s">
        <v>258</v>
      </c>
      <c r="E99" s="83" t="s">
        <v>137</v>
      </c>
      <c r="F99" s="40" t="s">
        <v>136</v>
      </c>
      <c r="G99" s="84">
        <v>71.400000000000006</v>
      </c>
      <c r="H99" s="59">
        <v>31</v>
      </c>
      <c r="I99" s="59">
        <v>570.62</v>
      </c>
      <c r="J99" s="48">
        <f t="shared" si="11"/>
        <v>2213.4</v>
      </c>
      <c r="K99" s="60">
        <v>250</v>
      </c>
      <c r="L99" s="60"/>
      <c r="M99" s="61" t="e">
        <f>ROUND(G99*H99+#REF!*H99+K99,2)</f>
        <v>#REF!</v>
      </c>
      <c r="N99" s="85">
        <v>83.52</v>
      </c>
      <c r="O99" s="58"/>
      <c r="P99" s="60">
        <f t="shared" si="12"/>
        <v>83.52</v>
      </c>
      <c r="Q99" s="61" t="e">
        <f t="shared" si="13"/>
        <v>#REF!</v>
      </c>
      <c r="R99" s="86" t="s">
        <v>249</v>
      </c>
    </row>
    <row r="100" spans="2:18" x14ac:dyDescent="0.25">
      <c r="B100" s="58">
        <v>71</v>
      </c>
      <c r="C100" s="87" t="s">
        <v>42</v>
      </c>
      <c r="D100" s="87" t="s">
        <v>258</v>
      </c>
      <c r="E100" s="83" t="s">
        <v>139</v>
      </c>
      <c r="F100" s="40" t="s">
        <v>138</v>
      </c>
      <c r="G100" s="84">
        <v>71.400000000000006</v>
      </c>
      <c r="H100" s="59">
        <v>31</v>
      </c>
      <c r="I100" s="59">
        <v>570.62</v>
      </c>
      <c r="J100" s="48">
        <f t="shared" si="11"/>
        <v>2213.4</v>
      </c>
      <c r="K100" s="60">
        <v>250</v>
      </c>
      <c r="L100" s="60"/>
      <c r="M100" s="61" t="e">
        <f>ROUND(G100*H100+#REF!*H100+K100,2)</f>
        <v>#REF!</v>
      </c>
      <c r="N100" s="85">
        <v>134.47</v>
      </c>
      <c r="O100" s="58"/>
      <c r="P100" s="60">
        <f t="shared" si="12"/>
        <v>134.47</v>
      </c>
      <c r="Q100" s="61" t="e">
        <f t="shared" si="13"/>
        <v>#REF!</v>
      </c>
      <c r="R100" s="86">
        <v>3229010497</v>
      </c>
    </row>
    <row r="101" spans="2:18" x14ac:dyDescent="0.25">
      <c r="B101" s="58">
        <v>72</v>
      </c>
      <c r="C101" s="87" t="s">
        <v>42</v>
      </c>
      <c r="D101" s="87" t="s">
        <v>258</v>
      </c>
      <c r="E101" s="100" t="s">
        <v>141</v>
      </c>
      <c r="F101" s="40" t="s">
        <v>140</v>
      </c>
      <c r="G101" s="84">
        <v>71.400000000000006</v>
      </c>
      <c r="H101" s="59">
        <v>31</v>
      </c>
      <c r="I101" s="59">
        <v>570.62</v>
      </c>
      <c r="J101" s="48">
        <f t="shared" si="11"/>
        <v>2213.4</v>
      </c>
      <c r="K101" s="60">
        <v>250</v>
      </c>
      <c r="L101" s="60"/>
      <c r="M101" s="61" t="e">
        <f>ROUND(G101*H101+#REF!*H101+K101,2)</f>
        <v>#REF!</v>
      </c>
      <c r="N101" s="85">
        <v>134.47</v>
      </c>
      <c r="O101" s="58"/>
      <c r="P101" s="60">
        <f t="shared" si="12"/>
        <v>134.47</v>
      </c>
      <c r="Q101" s="61" t="e">
        <f t="shared" si="13"/>
        <v>#REF!</v>
      </c>
      <c r="R101" s="87">
        <v>3815003829</v>
      </c>
    </row>
    <row r="102" spans="2:18" x14ac:dyDescent="0.25">
      <c r="B102" s="58">
        <v>73</v>
      </c>
      <c r="C102" s="87" t="s">
        <v>42</v>
      </c>
      <c r="D102" s="87" t="s">
        <v>258</v>
      </c>
      <c r="E102" s="88" t="s">
        <v>143</v>
      </c>
      <c r="F102" s="40" t="s">
        <v>142</v>
      </c>
      <c r="G102" s="84">
        <v>71.400000000000006</v>
      </c>
      <c r="H102" s="59">
        <v>31</v>
      </c>
      <c r="I102" s="59">
        <v>570.62</v>
      </c>
      <c r="J102" s="48">
        <f t="shared" si="11"/>
        <v>2213.4</v>
      </c>
      <c r="K102" s="60">
        <v>250</v>
      </c>
      <c r="L102" s="60"/>
      <c r="M102" s="61" t="e">
        <f>ROUND(G102*H102+#REF!*H102+K102,2)</f>
        <v>#REF!</v>
      </c>
      <c r="N102" s="85">
        <v>134.47</v>
      </c>
      <c r="O102" s="58"/>
      <c r="P102" s="60">
        <f t="shared" si="12"/>
        <v>134.47</v>
      </c>
      <c r="Q102" s="61" t="e">
        <f t="shared" si="13"/>
        <v>#REF!</v>
      </c>
      <c r="R102" s="87">
        <v>3287041636</v>
      </c>
    </row>
    <row r="103" spans="2:18" x14ac:dyDescent="0.25">
      <c r="B103" s="58">
        <v>74</v>
      </c>
      <c r="C103" s="87" t="s">
        <v>42</v>
      </c>
      <c r="D103" s="87" t="s">
        <v>258</v>
      </c>
      <c r="E103" s="100" t="s">
        <v>145</v>
      </c>
      <c r="F103" s="40" t="s">
        <v>144</v>
      </c>
      <c r="G103" s="84">
        <v>71.400000000000006</v>
      </c>
      <c r="H103" s="59">
        <v>31</v>
      </c>
      <c r="I103" s="59">
        <v>570.62</v>
      </c>
      <c r="J103" s="48">
        <f t="shared" si="11"/>
        <v>2213.4</v>
      </c>
      <c r="K103" s="60">
        <v>250</v>
      </c>
      <c r="L103" s="60"/>
      <c r="M103" s="61" t="e">
        <f>ROUND(G103*H103+#REF!*H103+K103,2)</f>
        <v>#REF!</v>
      </c>
      <c r="N103" s="85">
        <v>134.47</v>
      </c>
      <c r="O103" s="58"/>
      <c r="P103" s="60">
        <f t="shared" si="12"/>
        <v>134.47</v>
      </c>
      <c r="Q103" s="61" t="e">
        <f t="shared" si="13"/>
        <v>#REF!</v>
      </c>
      <c r="R103" s="87">
        <v>3164073417</v>
      </c>
    </row>
    <row r="104" spans="2:18" x14ac:dyDescent="0.25">
      <c r="B104" s="58">
        <v>75</v>
      </c>
      <c r="C104" s="87" t="s">
        <v>42</v>
      </c>
      <c r="D104" s="87" t="s">
        <v>258</v>
      </c>
      <c r="E104" s="100" t="s">
        <v>147</v>
      </c>
      <c r="F104" s="40" t="s">
        <v>146</v>
      </c>
      <c r="G104" s="84">
        <v>71.400000000000006</v>
      </c>
      <c r="H104" s="59">
        <v>31</v>
      </c>
      <c r="I104" s="59">
        <v>570.62</v>
      </c>
      <c r="J104" s="48">
        <f t="shared" si="11"/>
        <v>2213.4</v>
      </c>
      <c r="K104" s="60">
        <v>250</v>
      </c>
      <c r="L104" s="60"/>
      <c r="M104" s="61" t="e">
        <f>ROUND(G104*H104+#REF!*H104+K104,2)</f>
        <v>#REF!</v>
      </c>
      <c r="N104" s="85">
        <v>134.47</v>
      </c>
      <c r="O104" s="58"/>
      <c r="P104" s="60">
        <f t="shared" si="12"/>
        <v>134.47</v>
      </c>
      <c r="Q104" s="61" t="e">
        <f t="shared" si="13"/>
        <v>#REF!</v>
      </c>
      <c r="R104" s="87">
        <v>3164073908</v>
      </c>
    </row>
    <row r="105" spans="2:18" x14ac:dyDescent="0.25">
      <c r="B105" s="58">
        <v>76</v>
      </c>
      <c r="C105" s="87" t="s">
        <v>42</v>
      </c>
      <c r="D105" s="87" t="s">
        <v>258</v>
      </c>
      <c r="E105" s="100" t="s">
        <v>149</v>
      </c>
      <c r="F105" s="40" t="s">
        <v>148</v>
      </c>
      <c r="G105" s="84">
        <v>71.400000000000006</v>
      </c>
      <c r="H105" s="59">
        <v>31</v>
      </c>
      <c r="I105" s="59">
        <v>570.62</v>
      </c>
      <c r="J105" s="48">
        <f t="shared" si="11"/>
        <v>2213.4</v>
      </c>
      <c r="K105" s="60">
        <v>250</v>
      </c>
      <c r="L105" s="60"/>
      <c r="M105" s="61" t="e">
        <f>ROUND(G105*H105+#REF!*H105+K105,2)</f>
        <v>#REF!</v>
      </c>
      <c r="N105" s="85">
        <v>134.47</v>
      </c>
      <c r="O105" s="58"/>
      <c r="P105" s="60">
        <f t="shared" si="12"/>
        <v>134.47</v>
      </c>
      <c r="Q105" s="61" t="e">
        <f t="shared" si="13"/>
        <v>#REF!</v>
      </c>
      <c r="R105" s="87">
        <v>3287036831</v>
      </c>
    </row>
    <row r="106" spans="2:18" x14ac:dyDescent="0.25">
      <c r="B106" s="58">
        <v>77</v>
      </c>
      <c r="C106" s="87" t="s">
        <v>42</v>
      </c>
      <c r="D106" s="87" t="s">
        <v>258</v>
      </c>
      <c r="E106" s="100" t="s">
        <v>151</v>
      </c>
      <c r="F106" s="40" t="s">
        <v>150</v>
      </c>
      <c r="G106" s="84">
        <v>71.400000000000006</v>
      </c>
      <c r="H106" s="59">
        <v>31</v>
      </c>
      <c r="I106" s="59">
        <v>570.62</v>
      </c>
      <c r="J106" s="48">
        <f t="shared" si="11"/>
        <v>2213.4</v>
      </c>
      <c r="K106" s="60">
        <v>250</v>
      </c>
      <c r="L106" s="60"/>
      <c r="M106" s="61" t="e">
        <f>ROUND(G106*H106+#REF!*H106+K106,2)</f>
        <v>#REF!</v>
      </c>
      <c r="N106" s="85">
        <v>134.47</v>
      </c>
      <c r="O106" s="58"/>
      <c r="P106" s="60">
        <f t="shared" si="12"/>
        <v>134.47</v>
      </c>
      <c r="Q106" s="61" t="e">
        <f t="shared" si="13"/>
        <v>#REF!</v>
      </c>
      <c r="R106" s="107">
        <v>3287036813</v>
      </c>
    </row>
    <row r="107" spans="2:18" x14ac:dyDescent="0.25">
      <c r="B107" s="187" t="s">
        <v>294</v>
      </c>
      <c r="C107" s="187"/>
      <c r="D107" s="187"/>
      <c r="E107" s="187"/>
      <c r="F107" s="187"/>
      <c r="G107" s="187"/>
      <c r="H107" s="187"/>
      <c r="I107" s="132"/>
      <c r="J107" s="50">
        <f t="shared" ref="J107:Q107" si="14">SUM(J84:J106)</f>
        <v>50908.200000000019</v>
      </c>
      <c r="K107" s="52">
        <f t="shared" si="14"/>
        <v>5750</v>
      </c>
      <c r="L107" s="49">
        <f t="shared" si="14"/>
        <v>0</v>
      </c>
      <c r="M107" s="52" t="e">
        <f t="shared" si="14"/>
        <v>#REF!</v>
      </c>
      <c r="N107" s="90">
        <f t="shared" si="14"/>
        <v>2832.619999999999</v>
      </c>
      <c r="O107" s="90">
        <f t="shared" si="14"/>
        <v>800</v>
      </c>
      <c r="P107" s="90">
        <f t="shared" si="14"/>
        <v>3632.6199999999976</v>
      </c>
      <c r="Q107" s="49" t="e">
        <f t="shared" si="14"/>
        <v>#REF!</v>
      </c>
      <c r="R107" s="101"/>
    </row>
    <row r="108" spans="2:18" x14ac:dyDescent="0.25">
      <c r="B108" s="65"/>
      <c r="C108" s="65"/>
      <c r="D108" s="65"/>
      <c r="E108" s="65"/>
      <c r="F108" s="65"/>
      <c r="G108" s="65"/>
      <c r="H108" s="65"/>
      <c r="I108" s="65"/>
      <c r="J108" s="44"/>
      <c r="K108" s="46"/>
      <c r="L108" s="46"/>
      <c r="M108" s="46"/>
      <c r="N108" s="95"/>
      <c r="O108" s="95"/>
      <c r="P108" s="95"/>
      <c r="Q108" s="46"/>
      <c r="R108" s="92"/>
    </row>
    <row r="109" spans="2:18" x14ac:dyDescent="0.25">
      <c r="B109" s="65"/>
      <c r="C109" s="65"/>
      <c r="D109" s="65"/>
      <c r="E109" s="65"/>
      <c r="F109" s="65"/>
      <c r="G109" s="65"/>
      <c r="H109" s="65"/>
      <c r="I109" s="65"/>
      <c r="J109" s="44"/>
      <c r="K109" s="45"/>
      <c r="L109" s="46"/>
      <c r="M109" s="46"/>
      <c r="N109" s="95"/>
      <c r="O109" s="95"/>
      <c r="P109" s="95"/>
      <c r="Q109" s="46"/>
      <c r="R109" s="92"/>
    </row>
    <row r="110" spans="2:18" x14ac:dyDescent="0.25">
      <c r="B110" s="177" t="s">
        <v>298</v>
      </c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</row>
    <row r="111" spans="2:18" ht="15" customHeight="1" x14ac:dyDescent="0.25">
      <c r="B111" s="163" t="s">
        <v>237</v>
      </c>
      <c r="C111" s="163" t="s">
        <v>236</v>
      </c>
      <c r="D111" s="163" t="s">
        <v>235</v>
      </c>
      <c r="E111" s="163" t="s">
        <v>233</v>
      </c>
      <c r="F111" s="163" t="s">
        <v>234</v>
      </c>
      <c r="G111" s="166" t="s">
        <v>240</v>
      </c>
      <c r="H111" s="169" t="s">
        <v>272</v>
      </c>
      <c r="I111" s="129"/>
      <c r="J111" s="154" t="s">
        <v>293</v>
      </c>
      <c r="K111" s="178" t="s">
        <v>292</v>
      </c>
      <c r="L111" s="179"/>
      <c r="M111" s="188" t="s">
        <v>221</v>
      </c>
      <c r="N111" s="182" t="s">
        <v>222</v>
      </c>
      <c r="O111" s="183"/>
      <c r="P111" s="184" t="s">
        <v>223</v>
      </c>
      <c r="Q111" s="163" t="s">
        <v>224</v>
      </c>
      <c r="R111" s="166" t="s">
        <v>225</v>
      </c>
    </row>
    <row r="112" spans="2:18" x14ac:dyDescent="0.25">
      <c r="B112" s="164"/>
      <c r="C112" s="164"/>
      <c r="D112" s="164"/>
      <c r="E112" s="164"/>
      <c r="F112" s="164"/>
      <c r="G112" s="167"/>
      <c r="H112" s="170"/>
      <c r="I112" s="130"/>
      <c r="J112" s="155"/>
      <c r="K112" s="180"/>
      <c r="L112" s="181"/>
      <c r="M112" s="189"/>
      <c r="N112" s="97">
        <v>201</v>
      </c>
      <c r="O112" s="97">
        <v>211</v>
      </c>
      <c r="P112" s="185"/>
      <c r="Q112" s="164"/>
      <c r="R112" s="167"/>
    </row>
    <row r="113" spans="2:18" ht="45" x14ac:dyDescent="0.25">
      <c r="B113" s="165"/>
      <c r="C113" s="165"/>
      <c r="D113" s="165"/>
      <c r="E113" s="165"/>
      <c r="F113" s="165"/>
      <c r="G113" s="168"/>
      <c r="H113" s="171"/>
      <c r="I113" s="131"/>
      <c r="J113" s="37" t="s">
        <v>289</v>
      </c>
      <c r="K113" s="43" t="s">
        <v>238</v>
      </c>
      <c r="L113" s="98" t="s">
        <v>241</v>
      </c>
      <c r="M113" s="190"/>
      <c r="N113" s="99" t="s">
        <v>226</v>
      </c>
      <c r="O113" s="99" t="s">
        <v>227</v>
      </c>
      <c r="P113" s="186"/>
      <c r="Q113" s="165"/>
      <c r="R113" s="168"/>
    </row>
    <row r="114" spans="2:18" x14ac:dyDescent="0.25">
      <c r="B114" s="58">
        <v>78</v>
      </c>
      <c r="C114" s="87" t="s">
        <v>153</v>
      </c>
      <c r="D114" s="87" t="s">
        <v>259</v>
      </c>
      <c r="E114" s="106" t="s">
        <v>154</v>
      </c>
      <c r="F114" s="40" t="s">
        <v>152</v>
      </c>
      <c r="G114" s="109">
        <v>72.540000000000006</v>
      </c>
      <c r="H114" s="59">
        <v>31</v>
      </c>
      <c r="I114" s="59">
        <v>535.94000000000005</v>
      </c>
      <c r="J114" s="55">
        <f t="shared" ref="J114:J150" si="15">+G114*H114</f>
        <v>2248.7400000000002</v>
      </c>
      <c r="K114" s="60">
        <v>250</v>
      </c>
      <c r="L114" s="60"/>
      <c r="M114" s="60" t="e">
        <f>ROUND(G114*H114+#REF!*H114+K114,2)</f>
        <v>#REF!</v>
      </c>
      <c r="N114" s="85">
        <v>83.54</v>
      </c>
      <c r="O114" s="58"/>
      <c r="P114" s="60">
        <f t="shared" ref="P114:P150" si="16">+N114+O114</f>
        <v>83.54</v>
      </c>
      <c r="Q114" s="60" t="e">
        <f t="shared" ref="Q114:Q150" si="17">M114-P114</f>
        <v>#REF!</v>
      </c>
      <c r="R114" s="110">
        <v>3164078632</v>
      </c>
    </row>
    <row r="115" spans="2:18" x14ac:dyDescent="0.25">
      <c r="B115" s="58">
        <v>79</v>
      </c>
      <c r="C115" s="87" t="s">
        <v>153</v>
      </c>
      <c r="D115" s="87" t="s">
        <v>259</v>
      </c>
      <c r="E115" s="83" t="s">
        <v>156</v>
      </c>
      <c r="F115" s="40" t="s">
        <v>155</v>
      </c>
      <c r="G115" s="109">
        <v>72.540000000000006</v>
      </c>
      <c r="H115" s="59">
        <v>31</v>
      </c>
      <c r="I115" s="59">
        <v>535.94000000000005</v>
      </c>
      <c r="J115" s="55">
        <f t="shared" si="15"/>
        <v>2248.7400000000002</v>
      </c>
      <c r="K115" s="60">
        <v>250</v>
      </c>
      <c r="L115" s="60"/>
      <c r="M115" s="60" t="e">
        <f>ROUND(G115*H115+#REF!*H115+K115,2)</f>
        <v>#REF!</v>
      </c>
      <c r="N115" s="85">
        <v>83.54</v>
      </c>
      <c r="O115" s="58"/>
      <c r="P115" s="60">
        <f t="shared" si="16"/>
        <v>83.54</v>
      </c>
      <c r="Q115" s="60" t="e">
        <f t="shared" si="17"/>
        <v>#REF!</v>
      </c>
      <c r="R115" s="86">
        <v>3216001659</v>
      </c>
    </row>
    <row r="116" spans="2:18" x14ac:dyDescent="0.25">
      <c r="B116" s="58">
        <v>80</v>
      </c>
      <c r="C116" s="87" t="s">
        <v>153</v>
      </c>
      <c r="D116" s="87" t="s">
        <v>259</v>
      </c>
      <c r="E116" s="83" t="s">
        <v>158</v>
      </c>
      <c r="F116" s="40" t="s">
        <v>157</v>
      </c>
      <c r="G116" s="109">
        <v>72.540000000000006</v>
      </c>
      <c r="H116" s="59">
        <v>31</v>
      </c>
      <c r="I116" s="59">
        <v>535.94000000000005</v>
      </c>
      <c r="J116" s="55">
        <f t="shared" si="15"/>
        <v>2248.7400000000002</v>
      </c>
      <c r="K116" s="60">
        <v>250</v>
      </c>
      <c r="L116" s="60"/>
      <c r="M116" s="60" t="e">
        <f>ROUND(G116*H116+#REF!*H116+K116,2)</f>
        <v>#REF!</v>
      </c>
      <c r="N116" s="85">
        <v>83.54</v>
      </c>
      <c r="O116" s="58"/>
      <c r="P116" s="60">
        <f t="shared" si="16"/>
        <v>83.54</v>
      </c>
      <c r="Q116" s="60" t="e">
        <f t="shared" si="17"/>
        <v>#REF!</v>
      </c>
      <c r="R116" s="86">
        <v>3216001457</v>
      </c>
    </row>
    <row r="117" spans="2:18" x14ac:dyDescent="0.25">
      <c r="B117" s="58">
        <v>81</v>
      </c>
      <c r="C117" s="87" t="s">
        <v>153</v>
      </c>
      <c r="D117" s="87" t="s">
        <v>259</v>
      </c>
      <c r="E117" s="83" t="s">
        <v>160</v>
      </c>
      <c r="F117" s="40" t="s">
        <v>159</v>
      </c>
      <c r="G117" s="109">
        <v>72.540000000000006</v>
      </c>
      <c r="H117" s="59">
        <v>31</v>
      </c>
      <c r="I117" s="59">
        <v>535.94000000000005</v>
      </c>
      <c r="J117" s="55">
        <f t="shared" si="15"/>
        <v>2248.7400000000002</v>
      </c>
      <c r="K117" s="60">
        <v>250</v>
      </c>
      <c r="L117" s="60"/>
      <c r="M117" s="60" t="e">
        <f>ROUND(G117*H117+#REF!*H117+K117,2)</f>
        <v>#REF!</v>
      </c>
      <c r="N117" s="85">
        <v>37.43</v>
      </c>
      <c r="O117" s="58"/>
      <c r="P117" s="60">
        <f t="shared" si="16"/>
        <v>37.43</v>
      </c>
      <c r="Q117" s="60" t="e">
        <f t="shared" si="17"/>
        <v>#REF!</v>
      </c>
      <c r="R117" s="86">
        <v>3216001695</v>
      </c>
    </row>
    <row r="118" spans="2:18" x14ac:dyDescent="0.25">
      <c r="B118" s="58">
        <v>82</v>
      </c>
      <c r="C118" s="87" t="s">
        <v>153</v>
      </c>
      <c r="D118" s="87" t="s">
        <v>259</v>
      </c>
      <c r="E118" s="83" t="s">
        <v>162</v>
      </c>
      <c r="F118" s="40" t="s">
        <v>161</v>
      </c>
      <c r="G118" s="109">
        <v>72.540000000000006</v>
      </c>
      <c r="H118" s="59">
        <v>31</v>
      </c>
      <c r="I118" s="59">
        <v>535.94000000000005</v>
      </c>
      <c r="J118" s="55">
        <f t="shared" si="15"/>
        <v>2248.7400000000002</v>
      </c>
      <c r="K118" s="60">
        <v>250</v>
      </c>
      <c r="L118" s="60"/>
      <c r="M118" s="60" t="e">
        <f>ROUND(G118*H118+#REF!*H118+K118,2)</f>
        <v>#REF!</v>
      </c>
      <c r="N118" s="85">
        <v>83.54</v>
      </c>
      <c r="O118" s="58"/>
      <c r="P118" s="60">
        <f t="shared" si="16"/>
        <v>83.54</v>
      </c>
      <c r="Q118" s="60" t="e">
        <f t="shared" si="17"/>
        <v>#REF!</v>
      </c>
      <c r="R118" s="86">
        <v>3216001920</v>
      </c>
    </row>
    <row r="119" spans="2:18" x14ac:dyDescent="0.25">
      <c r="B119" s="58">
        <v>83</v>
      </c>
      <c r="C119" s="87" t="s">
        <v>153</v>
      </c>
      <c r="D119" s="87" t="s">
        <v>259</v>
      </c>
      <c r="E119" s="83" t="s">
        <v>164</v>
      </c>
      <c r="F119" s="40" t="s">
        <v>163</v>
      </c>
      <c r="G119" s="109">
        <v>72.540000000000006</v>
      </c>
      <c r="H119" s="59">
        <v>31</v>
      </c>
      <c r="I119" s="59">
        <v>535.94000000000005</v>
      </c>
      <c r="J119" s="55">
        <f t="shared" si="15"/>
        <v>2248.7400000000002</v>
      </c>
      <c r="K119" s="60">
        <v>250</v>
      </c>
      <c r="L119" s="60"/>
      <c r="M119" s="60" t="e">
        <f>ROUND(G119*H119+#REF!*H119+K119,2)</f>
        <v>#REF!</v>
      </c>
      <c r="N119" s="85">
        <v>83.54</v>
      </c>
      <c r="O119" s="58"/>
      <c r="P119" s="60">
        <f t="shared" si="16"/>
        <v>83.54</v>
      </c>
      <c r="Q119" s="60" t="e">
        <f t="shared" si="17"/>
        <v>#REF!</v>
      </c>
      <c r="R119" s="86">
        <v>3216004468</v>
      </c>
    </row>
    <row r="120" spans="2:18" x14ac:dyDescent="0.25">
      <c r="B120" s="58">
        <v>84</v>
      </c>
      <c r="C120" s="87" t="s">
        <v>153</v>
      </c>
      <c r="D120" s="87" t="s">
        <v>259</v>
      </c>
      <c r="E120" s="83" t="s">
        <v>166</v>
      </c>
      <c r="F120" s="40" t="s">
        <v>165</v>
      </c>
      <c r="G120" s="109">
        <v>72.540000000000006</v>
      </c>
      <c r="H120" s="59">
        <v>31</v>
      </c>
      <c r="I120" s="59">
        <v>535.94000000000005</v>
      </c>
      <c r="J120" s="55">
        <f t="shared" si="15"/>
        <v>2248.7400000000002</v>
      </c>
      <c r="K120" s="60">
        <v>250</v>
      </c>
      <c r="L120" s="60"/>
      <c r="M120" s="60" t="e">
        <f>ROUND(G120*H120+#REF!*H120+K120,2)</f>
        <v>#REF!</v>
      </c>
      <c r="N120" s="85">
        <v>83.54</v>
      </c>
      <c r="O120" s="58"/>
      <c r="P120" s="60">
        <f t="shared" si="16"/>
        <v>83.54</v>
      </c>
      <c r="Q120" s="60" t="e">
        <f t="shared" si="17"/>
        <v>#REF!</v>
      </c>
      <c r="R120" s="86">
        <v>3164033390</v>
      </c>
    </row>
    <row r="121" spans="2:18" x14ac:dyDescent="0.25">
      <c r="B121" s="58">
        <v>85</v>
      </c>
      <c r="C121" s="87" t="s">
        <v>153</v>
      </c>
      <c r="D121" s="87" t="s">
        <v>259</v>
      </c>
      <c r="E121" s="83" t="s">
        <v>168</v>
      </c>
      <c r="F121" s="40" t="s">
        <v>167</v>
      </c>
      <c r="G121" s="109">
        <v>72.540000000000006</v>
      </c>
      <c r="H121" s="59">
        <v>31</v>
      </c>
      <c r="I121" s="59">
        <v>535.94000000000005</v>
      </c>
      <c r="J121" s="55">
        <f t="shared" si="15"/>
        <v>2248.7400000000002</v>
      </c>
      <c r="K121" s="60">
        <v>250</v>
      </c>
      <c r="L121" s="60"/>
      <c r="M121" s="60" t="e">
        <f>ROUND(G121*H121+#REF!*H121+K121,2)</f>
        <v>#REF!</v>
      </c>
      <c r="N121" s="85">
        <v>83.54</v>
      </c>
      <c r="O121" s="58"/>
      <c r="P121" s="60">
        <f t="shared" si="16"/>
        <v>83.54</v>
      </c>
      <c r="Q121" s="60" t="e">
        <f t="shared" si="17"/>
        <v>#REF!</v>
      </c>
      <c r="R121" s="86">
        <v>3216001916</v>
      </c>
    </row>
    <row r="122" spans="2:18" x14ac:dyDescent="0.25">
      <c r="B122" s="58">
        <v>86</v>
      </c>
      <c r="C122" s="87" t="s">
        <v>153</v>
      </c>
      <c r="D122" s="87" t="s">
        <v>259</v>
      </c>
      <c r="E122" s="88" t="s">
        <v>312</v>
      </c>
      <c r="F122" s="40" t="s">
        <v>169</v>
      </c>
      <c r="G122" s="109">
        <v>72.540000000000006</v>
      </c>
      <c r="H122" s="59">
        <v>31</v>
      </c>
      <c r="I122" s="59">
        <v>535.94000000000005</v>
      </c>
      <c r="J122" s="55">
        <f t="shared" si="15"/>
        <v>2248.7400000000002</v>
      </c>
      <c r="K122" s="60">
        <v>250</v>
      </c>
      <c r="L122" s="60"/>
      <c r="M122" s="60" t="e">
        <f>ROUND(G122*H122+#REF!*H122+K122,2)</f>
        <v>#REF!</v>
      </c>
      <c r="N122" s="85">
        <v>134.5</v>
      </c>
      <c r="O122" s="58"/>
      <c r="P122" s="60">
        <f t="shared" si="16"/>
        <v>134.5</v>
      </c>
      <c r="Q122" s="60" t="e">
        <f t="shared" si="17"/>
        <v>#REF!</v>
      </c>
      <c r="R122" s="40">
        <v>3164080169</v>
      </c>
    </row>
    <row r="123" spans="2:18" x14ac:dyDescent="0.25">
      <c r="B123" s="58">
        <v>87</v>
      </c>
      <c r="C123" s="87" t="s">
        <v>153</v>
      </c>
      <c r="D123" s="87" t="s">
        <v>259</v>
      </c>
      <c r="E123" s="83" t="s">
        <v>171</v>
      </c>
      <c r="F123" s="40" t="s">
        <v>170</v>
      </c>
      <c r="G123" s="109">
        <v>72.540000000000006</v>
      </c>
      <c r="H123" s="59">
        <v>31</v>
      </c>
      <c r="I123" s="59">
        <v>535.94000000000005</v>
      </c>
      <c r="J123" s="55">
        <f t="shared" si="15"/>
        <v>2248.7400000000002</v>
      </c>
      <c r="K123" s="60">
        <v>250</v>
      </c>
      <c r="L123" s="60"/>
      <c r="M123" s="60" t="e">
        <f>ROUND(G123*H123+#REF!*H123+K123,2)</f>
        <v>#REF!</v>
      </c>
      <c r="N123" s="85">
        <v>83.54</v>
      </c>
      <c r="O123" s="58"/>
      <c r="P123" s="60">
        <f t="shared" si="16"/>
        <v>83.54</v>
      </c>
      <c r="Q123" s="60" t="e">
        <f t="shared" si="17"/>
        <v>#REF!</v>
      </c>
      <c r="R123" s="86">
        <v>3216001865</v>
      </c>
    </row>
    <row r="124" spans="2:18" x14ac:dyDescent="0.25">
      <c r="B124" s="58">
        <v>88</v>
      </c>
      <c r="C124" s="87" t="s">
        <v>153</v>
      </c>
      <c r="D124" s="87" t="s">
        <v>259</v>
      </c>
      <c r="E124" s="83" t="s">
        <v>173</v>
      </c>
      <c r="F124" s="40" t="s">
        <v>172</v>
      </c>
      <c r="G124" s="109">
        <v>72.540000000000006</v>
      </c>
      <c r="H124" s="59">
        <v>31</v>
      </c>
      <c r="I124" s="59">
        <v>535.94000000000005</v>
      </c>
      <c r="J124" s="55">
        <f t="shared" si="15"/>
        <v>2248.7400000000002</v>
      </c>
      <c r="K124" s="60">
        <v>250</v>
      </c>
      <c r="L124" s="60"/>
      <c r="M124" s="60" t="e">
        <f>ROUND(G124*H124+#REF!*H124+K124,2)</f>
        <v>#REF!</v>
      </c>
      <c r="N124" s="85">
        <v>83.54</v>
      </c>
      <c r="O124" s="58"/>
      <c r="P124" s="60">
        <f t="shared" si="16"/>
        <v>83.54</v>
      </c>
      <c r="Q124" s="60" t="e">
        <f t="shared" si="17"/>
        <v>#REF!</v>
      </c>
      <c r="R124" s="86">
        <v>3216001829</v>
      </c>
    </row>
    <row r="125" spans="2:18" x14ac:dyDescent="0.25">
      <c r="B125" s="58">
        <v>89</v>
      </c>
      <c r="C125" s="87" t="s">
        <v>153</v>
      </c>
      <c r="D125" s="87" t="s">
        <v>259</v>
      </c>
      <c r="E125" s="83" t="s">
        <v>175</v>
      </c>
      <c r="F125" s="40" t="s">
        <v>174</v>
      </c>
      <c r="G125" s="109">
        <v>72.540000000000006</v>
      </c>
      <c r="H125" s="59">
        <v>31</v>
      </c>
      <c r="I125" s="59">
        <v>535.94000000000005</v>
      </c>
      <c r="J125" s="55">
        <f t="shared" si="15"/>
        <v>2248.7400000000002</v>
      </c>
      <c r="K125" s="60">
        <v>250</v>
      </c>
      <c r="L125" s="60"/>
      <c r="M125" s="60" t="e">
        <f>ROUND(G125*H125+#REF!*H125+K125,2)</f>
        <v>#REF!</v>
      </c>
      <c r="N125" s="85">
        <v>83.54</v>
      </c>
      <c r="O125" s="58"/>
      <c r="P125" s="60">
        <f t="shared" si="16"/>
        <v>83.54</v>
      </c>
      <c r="Q125" s="60" t="e">
        <f t="shared" si="17"/>
        <v>#REF!</v>
      </c>
      <c r="R125" s="86">
        <v>3216001833</v>
      </c>
    </row>
    <row r="126" spans="2:18" x14ac:dyDescent="0.25">
      <c r="B126" s="58">
        <v>90</v>
      </c>
      <c r="C126" s="87" t="s">
        <v>153</v>
      </c>
      <c r="D126" s="87" t="s">
        <v>259</v>
      </c>
      <c r="E126" s="83" t="s">
        <v>177</v>
      </c>
      <c r="F126" s="40" t="s">
        <v>176</v>
      </c>
      <c r="G126" s="109">
        <v>72.540000000000006</v>
      </c>
      <c r="H126" s="59">
        <v>31</v>
      </c>
      <c r="I126" s="59">
        <v>535.94000000000005</v>
      </c>
      <c r="J126" s="55">
        <f t="shared" si="15"/>
        <v>2248.7400000000002</v>
      </c>
      <c r="K126" s="60">
        <v>250</v>
      </c>
      <c r="L126" s="60"/>
      <c r="M126" s="60" t="e">
        <f>ROUND(G126*H126+#REF!*H126+K126,2)</f>
        <v>#REF!</v>
      </c>
      <c r="N126" s="85">
        <v>83.54</v>
      </c>
      <c r="O126" s="58"/>
      <c r="P126" s="60">
        <f t="shared" si="16"/>
        <v>83.54</v>
      </c>
      <c r="Q126" s="60" t="e">
        <f t="shared" si="17"/>
        <v>#REF!</v>
      </c>
      <c r="R126" s="86">
        <v>3216001851</v>
      </c>
    </row>
    <row r="127" spans="2:18" x14ac:dyDescent="0.25">
      <c r="B127" s="58">
        <v>91</v>
      </c>
      <c r="C127" s="87" t="s">
        <v>153</v>
      </c>
      <c r="D127" s="87" t="s">
        <v>259</v>
      </c>
      <c r="E127" s="83" t="s">
        <v>179</v>
      </c>
      <c r="F127" s="40" t="s">
        <v>178</v>
      </c>
      <c r="G127" s="109">
        <v>72.540000000000006</v>
      </c>
      <c r="H127" s="59">
        <v>31</v>
      </c>
      <c r="I127" s="59">
        <v>535.94000000000005</v>
      </c>
      <c r="J127" s="55">
        <f t="shared" si="15"/>
        <v>2248.7400000000002</v>
      </c>
      <c r="K127" s="60">
        <v>250</v>
      </c>
      <c r="L127" s="60"/>
      <c r="M127" s="60" t="e">
        <f>ROUND(G127*H127+#REF!*H127+K127,2)</f>
        <v>#REF!</v>
      </c>
      <c r="N127" s="85">
        <v>83.54</v>
      </c>
      <c r="O127" s="58"/>
      <c r="P127" s="60">
        <f t="shared" si="16"/>
        <v>83.54</v>
      </c>
      <c r="Q127" s="60" t="e">
        <f t="shared" si="17"/>
        <v>#REF!</v>
      </c>
      <c r="R127" s="86">
        <v>4216008623</v>
      </c>
    </row>
    <row r="128" spans="2:18" x14ac:dyDescent="0.25">
      <c r="B128" s="58">
        <v>92</v>
      </c>
      <c r="C128" s="87" t="s">
        <v>153</v>
      </c>
      <c r="D128" s="87" t="s">
        <v>259</v>
      </c>
      <c r="E128" s="83" t="s">
        <v>181</v>
      </c>
      <c r="F128" s="40" t="s">
        <v>180</v>
      </c>
      <c r="G128" s="109">
        <v>72.540000000000006</v>
      </c>
      <c r="H128" s="59">
        <v>31</v>
      </c>
      <c r="I128" s="59">
        <v>535.94000000000005</v>
      </c>
      <c r="J128" s="55">
        <f t="shared" si="15"/>
        <v>2248.7400000000002</v>
      </c>
      <c r="K128" s="60">
        <v>250</v>
      </c>
      <c r="L128" s="60"/>
      <c r="M128" s="60" t="e">
        <f>ROUND(G128*H128+#REF!*H128+K128,2)</f>
        <v>#REF!</v>
      </c>
      <c r="N128" s="85">
        <v>83.54</v>
      </c>
      <c r="O128" s="58"/>
      <c r="P128" s="60">
        <f t="shared" si="16"/>
        <v>83.54</v>
      </c>
      <c r="Q128" s="60" t="e">
        <f t="shared" si="17"/>
        <v>#REF!</v>
      </c>
      <c r="R128" s="86">
        <v>3164030412</v>
      </c>
    </row>
    <row r="129" spans="2:18" x14ac:dyDescent="0.25">
      <c r="B129" s="58">
        <v>93</v>
      </c>
      <c r="C129" s="87" t="s">
        <v>153</v>
      </c>
      <c r="D129" s="87" t="s">
        <v>259</v>
      </c>
      <c r="E129" s="111" t="s">
        <v>183</v>
      </c>
      <c r="F129" s="40" t="s">
        <v>182</v>
      </c>
      <c r="G129" s="109">
        <v>72.540000000000006</v>
      </c>
      <c r="H129" s="59">
        <v>31</v>
      </c>
      <c r="I129" s="59">
        <v>535.94000000000005</v>
      </c>
      <c r="J129" s="55">
        <f t="shared" si="15"/>
        <v>2248.7400000000002</v>
      </c>
      <c r="K129" s="60">
        <v>250</v>
      </c>
      <c r="L129" s="60"/>
      <c r="M129" s="60" t="e">
        <f>ROUND(G129*H129+#REF!*H129+K129,2)</f>
        <v>#REF!</v>
      </c>
      <c r="N129" s="85">
        <v>83.54</v>
      </c>
      <c r="O129" s="58"/>
      <c r="P129" s="60">
        <f t="shared" si="16"/>
        <v>83.54</v>
      </c>
      <c r="Q129" s="60" t="e">
        <f t="shared" si="17"/>
        <v>#REF!</v>
      </c>
      <c r="R129" s="59">
        <v>3164079920</v>
      </c>
    </row>
    <row r="130" spans="2:18" x14ac:dyDescent="0.25">
      <c r="B130" s="58">
        <v>94</v>
      </c>
      <c r="C130" s="87" t="s">
        <v>153</v>
      </c>
      <c r="D130" s="87" t="s">
        <v>259</v>
      </c>
      <c r="E130" s="88" t="s">
        <v>185</v>
      </c>
      <c r="F130" s="40" t="s">
        <v>184</v>
      </c>
      <c r="G130" s="109">
        <v>72.540000000000006</v>
      </c>
      <c r="H130" s="59">
        <v>31</v>
      </c>
      <c r="I130" s="59">
        <v>535.94000000000005</v>
      </c>
      <c r="J130" s="55">
        <f t="shared" si="15"/>
        <v>2248.7400000000002</v>
      </c>
      <c r="K130" s="60">
        <v>250</v>
      </c>
      <c r="L130" s="60"/>
      <c r="M130" s="60" t="e">
        <f>ROUND(G130*H130+#REF!*H130+K130,2)</f>
        <v>#REF!</v>
      </c>
      <c r="N130" s="85">
        <v>83.54</v>
      </c>
      <c r="O130" s="58"/>
      <c r="P130" s="60">
        <f t="shared" si="16"/>
        <v>83.54</v>
      </c>
      <c r="Q130" s="60" t="e">
        <f t="shared" si="17"/>
        <v>#REF!</v>
      </c>
      <c r="R130" s="86">
        <v>3229011973</v>
      </c>
    </row>
    <row r="131" spans="2:18" x14ac:dyDescent="0.25">
      <c r="B131" s="58">
        <v>95</v>
      </c>
      <c r="C131" s="87" t="s">
        <v>153</v>
      </c>
      <c r="D131" s="87" t="s">
        <v>259</v>
      </c>
      <c r="E131" s="88" t="s">
        <v>187</v>
      </c>
      <c r="F131" s="40" t="s">
        <v>186</v>
      </c>
      <c r="G131" s="109">
        <v>72.540000000000006</v>
      </c>
      <c r="H131" s="59">
        <v>31</v>
      </c>
      <c r="I131" s="59">
        <v>535.94000000000005</v>
      </c>
      <c r="J131" s="55">
        <f t="shared" si="15"/>
        <v>2248.7400000000002</v>
      </c>
      <c r="K131" s="60">
        <v>250</v>
      </c>
      <c r="L131" s="60"/>
      <c r="M131" s="60" t="e">
        <f>ROUND(G131*H131+#REF!*H131+K131,2)</f>
        <v>#REF!</v>
      </c>
      <c r="N131" s="85">
        <v>83.54</v>
      </c>
      <c r="O131" s="58"/>
      <c r="P131" s="60">
        <f t="shared" si="16"/>
        <v>83.54</v>
      </c>
      <c r="Q131" s="60" t="e">
        <f t="shared" si="17"/>
        <v>#REF!</v>
      </c>
      <c r="R131" s="86">
        <v>3287008934</v>
      </c>
    </row>
    <row r="132" spans="2:18" x14ac:dyDescent="0.25">
      <c r="B132" s="58">
        <v>96</v>
      </c>
      <c r="C132" s="87" t="s">
        <v>153</v>
      </c>
      <c r="D132" s="87" t="s">
        <v>259</v>
      </c>
      <c r="E132" s="100" t="s">
        <v>189</v>
      </c>
      <c r="F132" s="40" t="s">
        <v>188</v>
      </c>
      <c r="G132" s="109">
        <v>72.540000000000006</v>
      </c>
      <c r="H132" s="59">
        <v>31</v>
      </c>
      <c r="I132" s="59">
        <v>535.94000000000005</v>
      </c>
      <c r="J132" s="55">
        <f t="shared" si="15"/>
        <v>2248.7400000000002</v>
      </c>
      <c r="K132" s="60">
        <v>250</v>
      </c>
      <c r="L132" s="60"/>
      <c r="M132" s="60" t="e">
        <f>ROUND(G132*H132+#REF!*H132+K132,2)</f>
        <v>#REF!</v>
      </c>
      <c r="N132" s="85">
        <v>83.54</v>
      </c>
      <c r="O132" s="58"/>
      <c r="P132" s="60">
        <f t="shared" si="16"/>
        <v>83.54</v>
      </c>
      <c r="Q132" s="60" t="e">
        <f t="shared" si="17"/>
        <v>#REF!</v>
      </c>
      <c r="R132" s="86">
        <v>3287036198</v>
      </c>
    </row>
    <row r="133" spans="2:18" x14ac:dyDescent="0.25">
      <c r="B133" s="58">
        <v>97</v>
      </c>
      <c r="C133" s="87" t="s">
        <v>153</v>
      </c>
      <c r="D133" s="87" t="s">
        <v>259</v>
      </c>
      <c r="E133" s="100" t="s">
        <v>191</v>
      </c>
      <c r="F133" s="40" t="s">
        <v>190</v>
      </c>
      <c r="G133" s="109">
        <v>72.540000000000006</v>
      </c>
      <c r="H133" s="59">
        <v>31</v>
      </c>
      <c r="I133" s="59">
        <v>535.94000000000005</v>
      </c>
      <c r="J133" s="55">
        <f t="shared" si="15"/>
        <v>2248.7400000000002</v>
      </c>
      <c r="K133" s="60">
        <v>250</v>
      </c>
      <c r="L133" s="60"/>
      <c r="M133" s="60" t="e">
        <f>ROUND(G133*H133+#REF!*H133+K133,2)</f>
        <v>#REF!</v>
      </c>
      <c r="N133" s="85">
        <v>83.54</v>
      </c>
      <c r="O133" s="58"/>
      <c r="P133" s="60">
        <f t="shared" si="16"/>
        <v>83.54</v>
      </c>
      <c r="Q133" s="60" t="e">
        <f t="shared" si="17"/>
        <v>#REF!</v>
      </c>
      <c r="R133" s="86">
        <v>3164074549</v>
      </c>
    </row>
    <row r="134" spans="2:18" x14ac:dyDescent="0.25">
      <c r="B134" s="58">
        <v>98</v>
      </c>
      <c r="C134" s="87" t="s">
        <v>153</v>
      </c>
      <c r="D134" s="87" t="s">
        <v>259</v>
      </c>
      <c r="E134" s="100" t="s">
        <v>193</v>
      </c>
      <c r="F134" s="40" t="s">
        <v>192</v>
      </c>
      <c r="G134" s="109">
        <v>72.540000000000006</v>
      </c>
      <c r="H134" s="59">
        <v>31</v>
      </c>
      <c r="I134" s="59">
        <v>535.94000000000005</v>
      </c>
      <c r="J134" s="55">
        <f t="shared" si="15"/>
        <v>2248.7400000000002</v>
      </c>
      <c r="K134" s="60">
        <v>250</v>
      </c>
      <c r="L134" s="60"/>
      <c r="M134" s="60" t="e">
        <f>ROUND(G134*H134+#REF!*H134+K134,2)</f>
        <v>#REF!</v>
      </c>
      <c r="N134" s="85">
        <v>83.54</v>
      </c>
      <c r="O134" s="58"/>
      <c r="P134" s="60">
        <f t="shared" si="16"/>
        <v>83.54</v>
      </c>
      <c r="Q134" s="60" t="e">
        <f t="shared" si="17"/>
        <v>#REF!</v>
      </c>
      <c r="R134" s="108">
        <v>3164079952</v>
      </c>
    </row>
    <row r="135" spans="2:18" x14ac:dyDescent="0.25">
      <c r="B135" s="58">
        <v>99</v>
      </c>
      <c r="C135" s="87" t="s">
        <v>153</v>
      </c>
      <c r="D135" s="87" t="s">
        <v>259</v>
      </c>
      <c r="E135" s="100" t="s">
        <v>195</v>
      </c>
      <c r="F135" s="40" t="s">
        <v>194</v>
      </c>
      <c r="G135" s="109">
        <v>72.540000000000006</v>
      </c>
      <c r="H135" s="59">
        <v>31</v>
      </c>
      <c r="I135" s="59">
        <v>535.94000000000005</v>
      </c>
      <c r="J135" s="55">
        <f t="shared" si="15"/>
        <v>2248.7400000000002</v>
      </c>
      <c r="K135" s="60">
        <v>250</v>
      </c>
      <c r="L135" s="60"/>
      <c r="M135" s="60" t="e">
        <f>ROUND(G135*H135+#REF!*H135+K135,2)</f>
        <v>#REF!</v>
      </c>
      <c r="N135" s="85">
        <v>83.54</v>
      </c>
      <c r="O135" s="58"/>
      <c r="P135" s="60">
        <f t="shared" si="16"/>
        <v>83.54</v>
      </c>
      <c r="Q135" s="60" t="e">
        <f t="shared" si="17"/>
        <v>#REF!</v>
      </c>
      <c r="R135" s="108">
        <v>3164072945</v>
      </c>
    </row>
    <row r="136" spans="2:18" x14ac:dyDescent="0.25">
      <c r="B136" s="58">
        <v>100</v>
      </c>
      <c r="C136" s="87" t="s">
        <v>153</v>
      </c>
      <c r="D136" s="87" t="s">
        <v>259</v>
      </c>
      <c r="E136" s="100" t="s">
        <v>197</v>
      </c>
      <c r="F136" s="40" t="s">
        <v>196</v>
      </c>
      <c r="G136" s="109">
        <v>72.540000000000006</v>
      </c>
      <c r="H136" s="59">
        <v>31</v>
      </c>
      <c r="I136" s="59">
        <v>535.94000000000005</v>
      </c>
      <c r="J136" s="55">
        <f t="shared" si="15"/>
        <v>2248.7400000000002</v>
      </c>
      <c r="K136" s="60">
        <v>250</v>
      </c>
      <c r="L136" s="60"/>
      <c r="M136" s="60" t="e">
        <f>ROUND(G136*H136+#REF!*H136+K136,2)</f>
        <v>#REF!</v>
      </c>
      <c r="N136" s="85">
        <v>83.54</v>
      </c>
      <c r="O136" s="58"/>
      <c r="P136" s="60">
        <f t="shared" si="16"/>
        <v>83.54</v>
      </c>
      <c r="Q136" s="60" t="e">
        <f t="shared" si="17"/>
        <v>#REF!</v>
      </c>
      <c r="R136" s="108">
        <v>3287032954</v>
      </c>
    </row>
    <row r="137" spans="2:18" x14ac:dyDescent="0.25">
      <c r="B137" s="58">
        <v>101</v>
      </c>
      <c r="C137" s="87" t="s">
        <v>153</v>
      </c>
      <c r="D137" s="87" t="s">
        <v>259</v>
      </c>
      <c r="E137" s="100" t="s">
        <v>199</v>
      </c>
      <c r="F137" s="40" t="s">
        <v>198</v>
      </c>
      <c r="G137" s="109">
        <v>72.540000000000006</v>
      </c>
      <c r="H137" s="59">
        <v>31</v>
      </c>
      <c r="I137" s="59">
        <v>535.94000000000005</v>
      </c>
      <c r="J137" s="55">
        <f t="shared" si="15"/>
        <v>2248.7400000000002</v>
      </c>
      <c r="K137" s="60">
        <v>250</v>
      </c>
      <c r="L137" s="60"/>
      <c r="M137" s="60" t="e">
        <f>ROUND(G137*H137+#REF!*H137+K137,2)</f>
        <v>#REF!</v>
      </c>
      <c r="N137" s="85">
        <v>83.54</v>
      </c>
      <c r="O137" s="58"/>
      <c r="P137" s="60">
        <f t="shared" si="16"/>
        <v>83.54</v>
      </c>
      <c r="Q137" s="60" t="e">
        <f t="shared" si="17"/>
        <v>#REF!</v>
      </c>
      <c r="R137" s="108">
        <v>3654013124</v>
      </c>
    </row>
    <row r="138" spans="2:18" x14ac:dyDescent="0.25">
      <c r="B138" s="58">
        <v>102</v>
      </c>
      <c r="C138" s="87" t="s">
        <v>153</v>
      </c>
      <c r="D138" s="87" t="s">
        <v>259</v>
      </c>
      <c r="E138" s="88" t="s">
        <v>201</v>
      </c>
      <c r="F138" s="40" t="s">
        <v>200</v>
      </c>
      <c r="G138" s="109">
        <v>72.540000000000006</v>
      </c>
      <c r="H138" s="59">
        <v>31</v>
      </c>
      <c r="I138" s="59">
        <v>535.94000000000005</v>
      </c>
      <c r="J138" s="55">
        <f t="shared" si="15"/>
        <v>2248.7400000000002</v>
      </c>
      <c r="K138" s="60">
        <v>250</v>
      </c>
      <c r="L138" s="60"/>
      <c r="M138" s="60" t="e">
        <f>ROUND(G138*H138+#REF!*H138+K138,2)</f>
        <v>#REF!</v>
      </c>
      <c r="N138" s="85">
        <v>134.5</v>
      </c>
      <c r="O138" s="58"/>
      <c r="P138" s="60">
        <f t="shared" si="16"/>
        <v>134.5</v>
      </c>
      <c r="Q138" s="60" t="e">
        <f t="shared" si="17"/>
        <v>#REF!</v>
      </c>
      <c r="R138" s="108">
        <v>3164072894</v>
      </c>
    </row>
    <row r="139" spans="2:18" x14ac:dyDescent="0.25">
      <c r="B139" s="58">
        <v>103</v>
      </c>
      <c r="C139" s="87" t="s">
        <v>153</v>
      </c>
      <c r="D139" s="87" t="s">
        <v>259</v>
      </c>
      <c r="E139" s="100" t="s">
        <v>203</v>
      </c>
      <c r="F139" s="40" t="s">
        <v>202</v>
      </c>
      <c r="G139" s="109">
        <v>72.540000000000006</v>
      </c>
      <c r="H139" s="59">
        <v>31</v>
      </c>
      <c r="I139" s="59">
        <v>535.94000000000005</v>
      </c>
      <c r="J139" s="55">
        <f t="shared" si="15"/>
        <v>2248.7400000000002</v>
      </c>
      <c r="K139" s="60">
        <v>250</v>
      </c>
      <c r="L139" s="60"/>
      <c r="M139" s="60" t="e">
        <f>ROUND(G139*H139+#REF!*H139+K139,2)</f>
        <v>#REF!</v>
      </c>
      <c r="N139" s="85">
        <v>83.54</v>
      </c>
      <c r="O139" s="58"/>
      <c r="P139" s="60">
        <f t="shared" si="16"/>
        <v>83.54</v>
      </c>
      <c r="Q139" s="60" t="e">
        <f t="shared" si="17"/>
        <v>#REF!</v>
      </c>
      <c r="R139" s="108">
        <v>3287032867</v>
      </c>
    </row>
    <row r="140" spans="2:18" x14ac:dyDescent="0.25">
      <c r="B140" s="58">
        <v>104</v>
      </c>
      <c r="C140" s="87" t="s">
        <v>153</v>
      </c>
      <c r="D140" s="87" t="s">
        <v>259</v>
      </c>
      <c r="E140" s="100" t="s">
        <v>205</v>
      </c>
      <c r="F140" s="40" t="s">
        <v>204</v>
      </c>
      <c r="G140" s="109">
        <v>72.540000000000006</v>
      </c>
      <c r="H140" s="59">
        <v>31</v>
      </c>
      <c r="I140" s="59">
        <v>535.94000000000005</v>
      </c>
      <c r="J140" s="55">
        <f t="shared" si="15"/>
        <v>2248.7400000000002</v>
      </c>
      <c r="K140" s="60">
        <v>250</v>
      </c>
      <c r="L140" s="60"/>
      <c r="M140" s="60" t="e">
        <f>ROUND(G140*H140+#REF!*H140+K140,2)</f>
        <v>#REF!</v>
      </c>
      <c r="N140" s="85">
        <v>83.54</v>
      </c>
      <c r="O140" s="58"/>
      <c r="P140" s="60">
        <f t="shared" si="16"/>
        <v>83.54</v>
      </c>
      <c r="Q140" s="60" t="e">
        <f t="shared" si="17"/>
        <v>#REF!</v>
      </c>
      <c r="R140" s="108">
        <v>3686024851</v>
      </c>
    </row>
    <row r="141" spans="2:18" x14ac:dyDescent="0.25">
      <c r="B141" s="58">
        <v>105</v>
      </c>
      <c r="C141" s="87" t="s">
        <v>153</v>
      </c>
      <c r="D141" s="87" t="s">
        <v>259</v>
      </c>
      <c r="E141" s="100" t="s">
        <v>207</v>
      </c>
      <c r="F141" s="40" t="s">
        <v>206</v>
      </c>
      <c r="G141" s="109">
        <v>72.540000000000006</v>
      </c>
      <c r="H141" s="59">
        <v>31</v>
      </c>
      <c r="I141" s="59">
        <v>535.94000000000005</v>
      </c>
      <c r="J141" s="55">
        <f t="shared" si="15"/>
        <v>2248.7400000000002</v>
      </c>
      <c r="K141" s="60">
        <v>250</v>
      </c>
      <c r="L141" s="60"/>
      <c r="M141" s="60" t="e">
        <f>ROUND(G141*H141+#REF!*H141+K141,2)</f>
        <v>#REF!</v>
      </c>
      <c r="N141" s="85">
        <v>83.54</v>
      </c>
      <c r="O141" s="58"/>
      <c r="P141" s="60">
        <f t="shared" si="16"/>
        <v>83.54</v>
      </c>
      <c r="Q141" s="60" t="e">
        <f t="shared" si="17"/>
        <v>#REF!</v>
      </c>
      <c r="R141" s="108">
        <v>3229052425</v>
      </c>
    </row>
    <row r="142" spans="2:18" x14ac:dyDescent="0.25">
      <c r="B142" s="58">
        <v>106</v>
      </c>
      <c r="C142" s="87" t="s">
        <v>153</v>
      </c>
      <c r="D142" s="87" t="s">
        <v>259</v>
      </c>
      <c r="E142" s="88" t="s">
        <v>209</v>
      </c>
      <c r="F142" s="40" t="s">
        <v>208</v>
      </c>
      <c r="G142" s="109">
        <v>72.540000000000006</v>
      </c>
      <c r="H142" s="59">
        <v>31</v>
      </c>
      <c r="I142" s="59">
        <v>535.94000000000005</v>
      </c>
      <c r="J142" s="55">
        <f t="shared" si="15"/>
        <v>2248.7400000000002</v>
      </c>
      <c r="K142" s="60">
        <v>250</v>
      </c>
      <c r="L142" s="60"/>
      <c r="M142" s="60" t="e">
        <f>ROUND(G142*H142+#REF!*H142+K142,2)</f>
        <v>#REF!</v>
      </c>
      <c r="N142" s="85">
        <v>134.5</v>
      </c>
      <c r="O142" s="58"/>
      <c r="P142" s="60">
        <f t="shared" si="16"/>
        <v>134.5</v>
      </c>
      <c r="Q142" s="60" t="e">
        <f t="shared" si="17"/>
        <v>#REF!</v>
      </c>
      <c r="R142" s="112" t="s">
        <v>250</v>
      </c>
    </row>
    <row r="143" spans="2:18" x14ac:dyDescent="0.25">
      <c r="B143" s="58">
        <v>107</v>
      </c>
      <c r="C143" s="87" t="s">
        <v>153</v>
      </c>
      <c r="D143" s="87" t="s">
        <v>259</v>
      </c>
      <c r="E143" s="88" t="s">
        <v>211</v>
      </c>
      <c r="F143" s="40" t="s">
        <v>210</v>
      </c>
      <c r="G143" s="109">
        <v>72.540000000000006</v>
      </c>
      <c r="H143" s="59">
        <v>31</v>
      </c>
      <c r="I143" s="59">
        <v>535.94000000000005</v>
      </c>
      <c r="J143" s="55">
        <f t="shared" si="15"/>
        <v>2248.7400000000002</v>
      </c>
      <c r="K143" s="60">
        <v>250</v>
      </c>
      <c r="L143" s="60"/>
      <c r="M143" s="60" t="e">
        <f>ROUND(G143*H143+#REF!*H143+K143,2)</f>
        <v>#REF!</v>
      </c>
      <c r="N143" s="85">
        <v>134.5</v>
      </c>
      <c r="O143" s="58"/>
      <c r="P143" s="60">
        <f t="shared" si="16"/>
        <v>134.5</v>
      </c>
      <c r="Q143" s="60" t="e">
        <f t="shared" si="17"/>
        <v>#REF!</v>
      </c>
      <c r="R143" s="86">
        <v>3287038930</v>
      </c>
    </row>
    <row r="144" spans="2:18" x14ac:dyDescent="0.25">
      <c r="B144" s="58">
        <v>108</v>
      </c>
      <c r="C144" s="87" t="s">
        <v>153</v>
      </c>
      <c r="D144" s="87" t="s">
        <v>259</v>
      </c>
      <c r="E144" s="88" t="s">
        <v>213</v>
      </c>
      <c r="F144" s="40" t="s">
        <v>212</v>
      </c>
      <c r="G144" s="109">
        <v>72.540000000000006</v>
      </c>
      <c r="H144" s="59">
        <v>31</v>
      </c>
      <c r="I144" s="59">
        <v>535.94000000000005</v>
      </c>
      <c r="J144" s="55">
        <f t="shared" si="15"/>
        <v>2248.7400000000002</v>
      </c>
      <c r="K144" s="60">
        <v>250</v>
      </c>
      <c r="L144" s="60"/>
      <c r="M144" s="60" t="e">
        <f>ROUND(G144*H144+#REF!*H144+K144,2)</f>
        <v>#REF!</v>
      </c>
      <c r="N144" s="85">
        <v>134.5</v>
      </c>
      <c r="O144" s="58"/>
      <c r="P144" s="60">
        <f t="shared" si="16"/>
        <v>134.5</v>
      </c>
      <c r="Q144" s="60" t="e">
        <f t="shared" si="17"/>
        <v>#REF!</v>
      </c>
      <c r="R144" s="86">
        <v>3661012641</v>
      </c>
    </row>
    <row r="145" spans="2:19" x14ac:dyDescent="0.25">
      <c r="B145" s="58">
        <v>109</v>
      </c>
      <c r="C145" s="87" t="s">
        <v>153</v>
      </c>
      <c r="D145" s="87" t="s">
        <v>259</v>
      </c>
      <c r="E145" s="88" t="s">
        <v>215</v>
      </c>
      <c r="F145" s="40" t="s">
        <v>214</v>
      </c>
      <c r="G145" s="109">
        <v>72.540000000000006</v>
      </c>
      <c r="H145" s="59">
        <v>31</v>
      </c>
      <c r="I145" s="59">
        <v>535.94000000000005</v>
      </c>
      <c r="J145" s="55">
        <f t="shared" si="15"/>
        <v>2248.7400000000002</v>
      </c>
      <c r="K145" s="60">
        <v>250</v>
      </c>
      <c r="L145" s="60"/>
      <c r="M145" s="60" t="e">
        <f>ROUND(G145*H145+#REF!*H145+K145,2)</f>
        <v>#REF!</v>
      </c>
      <c r="N145" s="85">
        <v>134.5</v>
      </c>
      <c r="O145" s="58"/>
      <c r="P145" s="60">
        <f t="shared" si="16"/>
        <v>134.5</v>
      </c>
      <c r="Q145" s="60" t="e">
        <f t="shared" si="17"/>
        <v>#REF!</v>
      </c>
      <c r="R145" s="86">
        <v>3164040395</v>
      </c>
    </row>
    <row r="146" spans="2:19" x14ac:dyDescent="0.25">
      <c r="B146" s="58">
        <v>110</v>
      </c>
      <c r="C146" s="87" t="s">
        <v>153</v>
      </c>
      <c r="D146" s="87" t="s">
        <v>259</v>
      </c>
      <c r="E146" s="88" t="s">
        <v>217</v>
      </c>
      <c r="F146" s="40" t="s">
        <v>216</v>
      </c>
      <c r="G146" s="109">
        <v>72.540000000000006</v>
      </c>
      <c r="H146" s="59">
        <v>31</v>
      </c>
      <c r="I146" s="59">
        <v>535.94000000000005</v>
      </c>
      <c r="J146" s="55">
        <f t="shared" si="15"/>
        <v>2248.7400000000002</v>
      </c>
      <c r="K146" s="60">
        <v>250</v>
      </c>
      <c r="L146" s="60"/>
      <c r="M146" s="60" t="e">
        <f>ROUND(G146*H146+#REF!*H146+K146,2)</f>
        <v>#REF!</v>
      </c>
      <c r="N146" s="85">
        <v>134.5</v>
      </c>
      <c r="O146" s="58"/>
      <c r="P146" s="60">
        <f t="shared" si="16"/>
        <v>134.5</v>
      </c>
      <c r="Q146" s="60" t="e">
        <f t="shared" si="17"/>
        <v>#REF!</v>
      </c>
      <c r="R146" s="87">
        <v>3164080004</v>
      </c>
      <c r="S146" s="124"/>
    </row>
    <row r="147" spans="2:19" x14ac:dyDescent="0.25">
      <c r="B147" s="58">
        <v>111</v>
      </c>
      <c r="C147" s="87" t="s">
        <v>153</v>
      </c>
      <c r="D147" s="87" t="s">
        <v>259</v>
      </c>
      <c r="E147" s="83" t="s">
        <v>219</v>
      </c>
      <c r="F147" s="40" t="s">
        <v>218</v>
      </c>
      <c r="G147" s="84">
        <v>72.540000000000006</v>
      </c>
      <c r="H147" s="59">
        <v>31</v>
      </c>
      <c r="I147" s="59">
        <v>535.94000000000005</v>
      </c>
      <c r="J147" s="55">
        <f t="shared" si="15"/>
        <v>2248.7400000000002</v>
      </c>
      <c r="K147" s="60">
        <v>250</v>
      </c>
      <c r="L147" s="60"/>
      <c r="M147" s="60" t="e">
        <f>ROUND(G147*H147+#REF!*H147+K147,2)</f>
        <v>#REF!</v>
      </c>
      <c r="N147" s="85">
        <v>134.5</v>
      </c>
      <c r="O147" s="58"/>
      <c r="P147" s="60">
        <f t="shared" si="16"/>
        <v>134.5</v>
      </c>
      <c r="Q147" s="60" t="e">
        <f t="shared" si="17"/>
        <v>#REF!</v>
      </c>
      <c r="R147" s="86">
        <v>3164072927</v>
      </c>
      <c r="S147" s="124"/>
    </row>
    <row r="148" spans="2:19" x14ac:dyDescent="0.25">
      <c r="B148" s="58">
        <v>112</v>
      </c>
      <c r="C148" s="87" t="s">
        <v>305</v>
      </c>
      <c r="D148" s="87" t="s">
        <v>275</v>
      </c>
      <c r="E148" s="58" t="s">
        <v>304</v>
      </c>
      <c r="F148" s="40" t="s">
        <v>243</v>
      </c>
      <c r="G148" s="84">
        <v>71.400000000000006</v>
      </c>
      <c r="H148" s="59">
        <v>31</v>
      </c>
      <c r="I148" s="59">
        <v>570.62</v>
      </c>
      <c r="J148" s="55">
        <f t="shared" si="15"/>
        <v>2213.4</v>
      </c>
      <c r="K148" s="51">
        <v>250</v>
      </c>
      <c r="L148" s="113">
        <v>393.96</v>
      </c>
      <c r="M148" s="60" t="e">
        <f>ROUND(G148*H148+#REF!*H148+K148,2)</f>
        <v>#REF!</v>
      </c>
      <c r="N148" s="85">
        <v>134.47</v>
      </c>
      <c r="O148" s="85">
        <v>0</v>
      </c>
      <c r="P148" s="60">
        <f t="shared" si="16"/>
        <v>134.47</v>
      </c>
      <c r="Q148" s="60" t="e">
        <f t="shared" si="17"/>
        <v>#REF!</v>
      </c>
      <c r="R148" s="114">
        <v>3759041246</v>
      </c>
      <c r="S148" s="125"/>
    </row>
    <row r="149" spans="2:19" x14ac:dyDescent="0.25">
      <c r="B149" s="58">
        <v>113</v>
      </c>
      <c r="C149" s="87" t="s">
        <v>153</v>
      </c>
      <c r="D149" s="87" t="s">
        <v>259</v>
      </c>
      <c r="E149" s="58" t="s">
        <v>307</v>
      </c>
      <c r="F149" s="40" t="s">
        <v>308</v>
      </c>
      <c r="G149" s="84">
        <v>72.540000000000006</v>
      </c>
      <c r="H149" s="59">
        <v>31</v>
      </c>
      <c r="I149" s="59">
        <v>535.94000000000005</v>
      </c>
      <c r="J149" s="55">
        <f t="shared" si="15"/>
        <v>2248.7400000000002</v>
      </c>
      <c r="K149" s="51">
        <v>250</v>
      </c>
      <c r="L149" s="113"/>
      <c r="M149" s="60" t="e">
        <f>ROUND(G149*H149+#REF!*H149+K149,2)</f>
        <v>#REF!</v>
      </c>
      <c r="N149" s="85">
        <v>134.5</v>
      </c>
      <c r="O149" s="85"/>
      <c r="P149" s="60">
        <f t="shared" si="16"/>
        <v>134.5</v>
      </c>
      <c r="Q149" s="60" t="e">
        <f t="shared" si="17"/>
        <v>#REF!</v>
      </c>
      <c r="R149" s="123">
        <v>9901451097</v>
      </c>
      <c r="S149" s="125"/>
    </row>
    <row r="150" spans="2:19" x14ac:dyDescent="0.25">
      <c r="B150" s="58">
        <v>114</v>
      </c>
      <c r="C150" s="87" t="s">
        <v>153</v>
      </c>
      <c r="D150" s="59" t="s">
        <v>259</v>
      </c>
      <c r="E150" s="111" t="s">
        <v>309</v>
      </c>
      <c r="F150" s="40" t="s">
        <v>220</v>
      </c>
      <c r="G150" s="109">
        <v>72.540000000000006</v>
      </c>
      <c r="H150" s="59">
        <v>31</v>
      </c>
      <c r="I150" s="59">
        <v>535.94000000000005</v>
      </c>
      <c r="J150" s="55">
        <f t="shared" si="15"/>
        <v>2248.7400000000002</v>
      </c>
      <c r="K150" s="60">
        <v>250</v>
      </c>
      <c r="L150" s="60"/>
      <c r="M150" s="60" t="e">
        <f>ROUND(G150*H150+#REF!*H150+K150,2)</f>
        <v>#REF!</v>
      </c>
      <c r="N150" s="85">
        <v>134.5</v>
      </c>
      <c r="O150" s="58"/>
      <c r="P150" s="60">
        <f t="shared" si="16"/>
        <v>134.5</v>
      </c>
      <c r="Q150" s="60" t="e">
        <f t="shared" si="17"/>
        <v>#REF!</v>
      </c>
      <c r="R150" s="89">
        <v>3164079984</v>
      </c>
      <c r="S150" s="124"/>
    </row>
    <row r="151" spans="2:19" x14ac:dyDescent="0.25">
      <c r="B151" s="199" t="s">
        <v>294</v>
      </c>
      <c r="C151" s="199"/>
      <c r="D151" s="199"/>
      <c r="E151" s="199"/>
      <c r="F151" s="199"/>
      <c r="G151" s="199"/>
      <c r="H151" s="199"/>
      <c r="I151" s="135"/>
      <c r="J151" s="56">
        <f t="shared" ref="J151:Q151" si="18">SUM(J114:J150)</f>
        <v>83168.040000000008</v>
      </c>
      <c r="K151" s="53">
        <f t="shared" si="18"/>
        <v>9250</v>
      </c>
      <c r="L151" s="35">
        <f t="shared" si="18"/>
        <v>393.96</v>
      </c>
      <c r="M151" s="53" t="e">
        <f t="shared" si="18"/>
        <v>#REF!</v>
      </c>
      <c r="N151" s="115">
        <f t="shared" si="18"/>
        <v>3605.3999999999992</v>
      </c>
      <c r="O151" s="115">
        <f t="shared" si="18"/>
        <v>0</v>
      </c>
      <c r="P151" s="115">
        <f t="shared" si="18"/>
        <v>3605.3999999999992</v>
      </c>
      <c r="Q151" s="35" t="e">
        <f t="shared" si="18"/>
        <v>#REF!</v>
      </c>
      <c r="R151" s="87"/>
    </row>
    <row r="152" spans="2:19" x14ac:dyDescent="0.25">
      <c r="K152" s="69"/>
    </row>
    <row r="153" spans="2:19" x14ac:dyDescent="0.25">
      <c r="B153" s="72"/>
      <c r="C153" s="72"/>
      <c r="D153" s="72"/>
      <c r="E153" s="72"/>
      <c r="F153" s="72"/>
      <c r="G153" s="72"/>
      <c r="H153" s="72"/>
      <c r="I153" s="72"/>
      <c r="J153" s="200" t="s">
        <v>286</v>
      </c>
      <c r="K153" s="200" t="s">
        <v>287</v>
      </c>
      <c r="L153" s="200" t="s">
        <v>287</v>
      </c>
      <c r="M153" s="191" t="s">
        <v>288</v>
      </c>
      <c r="N153" s="140" t="s">
        <v>222</v>
      </c>
      <c r="O153" s="192"/>
      <c r="P153" s="201" t="s">
        <v>223</v>
      </c>
      <c r="Q153" s="191" t="s">
        <v>224</v>
      </c>
    </row>
    <row r="154" spans="2:19" ht="42" customHeight="1" x14ac:dyDescent="0.25">
      <c r="B154" s="72"/>
      <c r="C154" s="72"/>
      <c r="D154" s="72"/>
      <c r="E154" s="72"/>
      <c r="F154" s="72"/>
      <c r="G154" s="72"/>
      <c r="H154" s="72"/>
      <c r="I154" s="72"/>
      <c r="J154" s="200"/>
      <c r="K154" s="200"/>
      <c r="L154" s="200"/>
      <c r="M154" s="191"/>
      <c r="N154" s="79">
        <v>201</v>
      </c>
      <c r="O154" s="79">
        <v>211</v>
      </c>
      <c r="P154" s="201"/>
      <c r="Q154" s="191"/>
    </row>
    <row r="155" spans="2:19" ht="75" x14ac:dyDescent="0.25">
      <c r="B155" s="193" t="s">
        <v>299</v>
      </c>
      <c r="C155" s="194"/>
      <c r="D155" s="194"/>
      <c r="E155" s="194"/>
      <c r="F155" s="194"/>
      <c r="G155" s="194"/>
      <c r="H155" s="195"/>
      <c r="I155" s="133"/>
      <c r="J155" s="81" t="s">
        <v>289</v>
      </c>
      <c r="K155" s="81" t="s">
        <v>238</v>
      </c>
      <c r="L155" s="81" t="s">
        <v>271</v>
      </c>
      <c r="M155" s="191"/>
      <c r="N155" s="81" t="s">
        <v>226</v>
      </c>
      <c r="O155" s="81" t="s">
        <v>227</v>
      </c>
      <c r="P155" s="201"/>
      <c r="Q155" s="191"/>
    </row>
    <row r="156" spans="2:19" x14ac:dyDescent="0.25">
      <c r="B156" s="196"/>
      <c r="C156" s="197"/>
      <c r="D156" s="197"/>
      <c r="E156" s="197"/>
      <c r="F156" s="197"/>
      <c r="G156" s="197"/>
      <c r="H156" s="198"/>
      <c r="I156" s="134"/>
      <c r="J156" s="54">
        <f>J36+J47+J78+J107+J151</f>
        <v>256713.84000000003</v>
      </c>
      <c r="K156" s="54">
        <f>K36+K47+K78+K107+K151</f>
        <v>28629.032258064515</v>
      </c>
      <c r="L156" s="54">
        <f>+L36+L47+L78+L107+L151</f>
        <v>393.96</v>
      </c>
      <c r="M156" s="54" t="e">
        <f>M36+M47+M78+M107+M151</f>
        <v>#REF!</v>
      </c>
      <c r="N156" s="54">
        <f>+N36+N47+N78+N107+N151</f>
        <v>12766.049999999997</v>
      </c>
      <c r="O156" s="54">
        <f>+O36+O47+O78+O107+O151</f>
        <v>1500</v>
      </c>
      <c r="P156" s="54">
        <f>N156+O156</f>
        <v>14266.049999999997</v>
      </c>
      <c r="Q156" s="54" t="e">
        <f>+Q36+Q47+Q78+Q107+Q151</f>
        <v>#REF!</v>
      </c>
    </row>
    <row r="158" spans="2:19" x14ac:dyDescent="0.25">
      <c r="M158" s="69"/>
    </row>
    <row r="160" spans="2:19" x14ac:dyDescent="0.25">
      <c r="C160" s="116" t="s">
        <v>278</v>
      </c>
      <c r="D160" s="117"/>
      <c r="E160" s="118"/>
      <c r="F160" s="116" t="s">
        <v>279</v>
      </c>
      <c r="G160" s="117"/>
      <c r="H160" s="119"/>
      <c r="I160" s="119"/>
      <c r="J160" s="119"/>
      <c r="K160" s="119"/>
      <c r="L160" s="71"/>
      <c r="M160" s="71"/>
      <c r="N160" s="120" t="s">
        <v>280</v>
      </c>
      <c r="O160" s="119"/>
      <c r="P160" s="119"/>
      <c r="Q160" s="119"/>
      <c r="R160" s="119"/>
      <c r="S160" s="119"/>
    </row>
    <row r="161" spans="3:19" x14ac:dyDescent="0.25">
      <c r="C161" s="71"/>
      <c r="D161" s="137" t="s">
        <v>290</v>
      </c>
      <c r="E161" s="137"/>
      <c r="F161" s="121"/>
      <c r="G161" s="137" t="s">
        <v>301</v>
      </c>
      <c r="H161" s="137"/>
      <c r="I161" s="137"/>
      <c r="J161" s="137"/>
      <c r="K161" s="137"/>
      <c r="L161" s="71"/>
      <c r="M161" s="71"/>
      <c r="N161" s="71"/>
      <c r="O161" s="137" t="s">
        <v>311</v>
      </c>
      <c r="P161" s="137"/>
      <c r="Q161" s="137"/>
      <c r="R161" s="137"/>
      <c r="S161" s="137"/>
    </row>
    <row r="162" spans="3:19" x14ac:dyDescent="0.25">
      <c r="C162" s="71"/>
      <c r="D162" s="136" t="s">
        <v>282</v>
      </c>
      <c r="E162" s="136"/>
      <c r="F162" s="122"/>
      <c r="G162" s="136" t="s">
        <v>302</v>
      </c>
      <c r="H162" s="136"/>
      <c r="I162" s="136"/>
      <c r="J162" s="136"/>
      <c r="K162" s="136"/>
      <c r="L162" s="71"/>
      <c r="M162" s="71"/>
      <c r="N162" s="71"/>
      <c r="O162" s="136" t="s">
        <v>283</v>
      </c>
      <c r="P162" s="136"/>
      <c r="Q162" s="136"/>
      <c r="R162" s="136"/>
      <c r="S162" s="136"/>
    </row>
    <row r="163" spans="3:19" x14ac:dyDescent="0.25">
      <c r="C163" s="71"/>
      <c r="D163" s="136" t="s">
        <v>284</v>
      </c>
      <c r="E163" s="136"/>
      <c r="F163" s="122"/>
      <c r="G163" s="136" t="s">
        <v>284</v>
      </c>
      <c r="H163" s="136"/>
      <c r="I163" s="136"/>
      <c r="J163" s="136"/>
      <c r="K163" s="136"/>
      <c r="L163" s="73"/>
      <c r="M163" s="73"/>
      <c r="N163" s="73"/>
      <c r="O163" s="136" t="s">
        <v>284</v>
      </c>
      <c r="P163" s="136"/>
      <c r="Q163" s="136"/>
      <c r="R163" s="136"/>
      <c r="S163" s="136"/>
    </row>
  </sheetData>
  <mergeCells count="101">
    <mergeCell ref="Q153:Q155"/>
    <mergeCell ref="N153:O153"/>
    <mergeCell ref="B155:H156"/>
    <mergeCell ref="R111:R113"/>
    <mergeCell ref="B151:H151"/>
    <mergeCell ref="J153:J154"/>
    <mergeCell ref="K153:K154"/>
    <mergeCell ref="L153:L154"/>
    <mergeCell ref="M153:M155"/>
    <mergeCell ref="P153:P155"/>
    <mergeCell ref="B107:H107"/>
    <mergeCell ref="B110:R110"/>
    <mergeCell ref="B111:B113"/>
    <mergeCell ref="C111:C113"/>
    <mergeCell ref="D111:D113"/>
    <mergeCell ref="E111:E113"/>
    <mergeCell ref="F111:F113"/>
    <mergeCell ref="G111:G113"/>
    <mergeCell ref="H111:H113"/>
    <mergeCell ref="J111:J112"/>
    <mergeCell ref="K111:L112"/>
    <mergeCell ref="M111:M113"/>
    <mergeCell ref="N111:O111"/>
    <mergeCell ref="P111:P113"/>
    <mergeCell ref="Q111:Q113"/>
    <mergeCell ref="B78:H78"/>
    <mergeCell ref="B80:R80"/>
    <mergeCell ref="B81:B83"/>
    <mergeCell ref="C81:C83"/>
    <mergeCell ref="D81:D83"/>
    <mergeCell ref="E81:E83"/>
    <mergeCell ref="F81:F83"/>
    <mergeCell ref="G81:G83"/>
    <mergeCell ref="H81:H83"/>
    <mergeCell ref="J81:J82"/>
    <mergeCell ref="K81:L82"/>
    <mergeCell ref="M81:M83"/>
    <mergeCell ref="N81:O81"/>
    <mergeCell ref="P81:P83"/>
    <mergeCell ref="Q81:Q83"/>
    <mergeCell ref="R81:R83"/>
    <mergeCell ref="B47:H47"/>
    <mergeCell ref="B49:R49"/>
    <mergeCell ref="B50:B52"/>
    <mergeCell ref="C50:C52"/>
    <mergeCell ref="D50:D52"/>
    <mergeCell ref="E50:E52"/>
    <mergeCell ref="F50:F52"/>
    <mergeCell ref="G50:G52"/>
    <mergeCell ref="H50:H52"/>
    <mergeCell ref="J50:J51"/>
    <mergeCell ref="K50:L51"/>
    <mergeCell ref="M50:M52"/>
    <mergeCell ref="N50:O50"/>
    <mergeCell ref="P50:P52"/>
    <mergeCell ref="Q50:Q52"/>
    <mergeCell ref="R50:R52"/>
    <mergeCell ref="E39:E41"/>
    <mergeCell ref="F39:F41"/>
    <mergeCell ref="G39:G41"/>
    <mergeCell ref="H39:H41"/>
    <mergeCell ref="J39:J40"/>
    <mergeCell ref="R8:R10"/>
    <mergeCell ref="B8:B10"/>
    <mergeCell ref="C8:C10"/>
    <mergeCell ref="D8:D10"/>
    <mergeCell ref="E8:E10"/>
    <mergeCell ref="M8:M10"/>
    <mergeCell ref="B38:R38"/>
    <mergeCell ref="K39:L40"/>
    <mergeCell ref="M39:M41"/>
    <mergeCell ref="N39:O39"/>
    <mergeCell ref="P39:P41"/>
    <mergeCell ref="Q39:Q41"/>
    <mergeCell ref="R39:R41"/>
    <mergeCell ref="B36:H36"/>
    <mergeCell ref="B39:B41"/>
    <mergeCell ref="C39:C41"/>
    <mergeCell ref="D39:D41"/>
    <mergeCell ref="B4:R4"/>
    <mergeCell ref="B5:R5"/>
    <mergeCell ref="B2:R2"/>
    <mergeCell ref="B3:R3"/>
    <mergeCell ref="N8:O8"/>
    <mergeCell ref="P8:P10"/>
    <mergeCell ref="Q8:Q10"/>
    <mergeCell ref="F8:F10"/>
    <mergeCell ref="G8:G10"/>
    <mergeCell ref="J8:J9"/>
    <mergeCell ref="H8:H10"/>
    <mergeCell ref="K8:L9"/>
    <mergeCell ref="B7:R7"/>
    <mergeCell ref="O163:S163"/>
    <mergeCell ref="O162:S162"/>
    <mergeCell ref="O161:S161"/>
    <mergeCell ref="D163:E163"/>
    <mergeCell ref="G163:K163"/>
    <mergeCell ref="D161:E161"/>
    <mergeCell ref="G161:K161"/>
    <mergeCell ref="D162:E162"/>
    <mergeCell ref="G162:K162"/>
  </mergeCells>
  <conditionalFormatting sqref="R106">
    <cfRule type="duplicateValues" dxfId="7" priority="7"/>
  </conditionalFormatting>
  <conditionalFormatting sqref="R142">
    <cfRule type="duplicateValues" dxfId="6" priority="6"/>
  </conditionalFormatting>
  <conditionalFormatting sqref="F152 F114:F150 F1 F37 F42:F46 F48 F53:F77 F84:F106 F157:F159 F164:F1048576 F6 F8:F35">
    <cfRule type="duplicateValues" dxfId="5" priority="5"/>
  </conditionalFormatting>
  <conditionalFormatting sqref="F81:F83">
    <cfRule type="duplicateValues" dxfId="4" priority="19"/>
  </conditionalFormatting>
  <conditionalFormatting sqref="F50:F52">
    <cfRule type="duplicateValues" dxfId="3" priority="31"/>
  </conditionalFormatting>
  <conditionalFormatting sqref="F39:F41">
    <cfRule type="duplicateValues" dxfId="2" priority="43"/>
  </conditionalFormatting>
  <conditionalFormatting sqref="F111:F113">
    <cfRule type="duplicateValues" dxfId="1" priority="55"/>
  </conditionalFormatting>
  <printOptions horizontalCentered="1"/>
  <pageMargins left="0.51181102362204722" right="0.31496062992125984" top="0.35433070866141736" bottom="0.35433070866141736" header="0.31496062992125984" footer="0.31496062992125984"/>
  <pageSetup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2"/>
  <sheetViews>
    <sheetView workbookViewId="0">
      <selection activeCell="R17" sqref="R17"/>
    </sheetView>
  </sheetViews>
  <sheetFormatPr baseColWidth="10" defaultRowHeight="15" x14ac:dyDescent="0.25"/>
  <cols>
    <col min="1" max="1" width="4" customWidth="1"/>
    <col min="2" max="2" width="4.140625" customWidth="1"/>
    <col min="3" max="3" width="14.7109375" customWidth="1"/>
    <col min="4" max="4" width="15.140625" customWidth="1"/>
    <col min="5" max="5" width="19.42578125" customWidth="1"/>
    <col min="6" max="6" width="14.7109375" customWidth="1"/>
    <col min="7" max="7" width="9.7109375" customWidth="1"/>
    <col min="8" max="8" width="7" customWidth="1"/>
    <col min="9" max="9" width="4.140625" customWidth="1"/>
    <col min="11" max="12" width="9.7109375" customWidth="1"/>
    <col min="13" max="13" width="10.140625" customWidth="1"/>
    <col min="14" max="14" width="7.7109375" customWidth="1"/>
    <col min="15" max="15" width="7.5703125" customWidth="1"/>
    <col min="16" max="16" width="6" customWidth="1"/>
    <col min="17" max="17" width="10.140625" customWidth="1"/>
    <col min="18" max="18" width="9.42578125" customWidth="1"/>
  </cols>
  <sheetData>
    <row r="2" spans="1:20" x14ac:dyDescent="0.25">
      <c r="A2" s="223" t="s">
        <v>230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1:20" x14ac:dyDescent="0.25">
      <c r="A3" s="223" t="s">
        <v>300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3"/>
    </row>
    <row r="4" spans="1:20" x14ac:dyDescent="0.25">
      <c r="A4" s="224" t="s">
        <v>285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4"/>
    </row>
    <row r="5" spans="1:20" x14ac:dyDescent="0.25">
      <c r="B5" s="225" t="s">
        <v>231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</row>
    <row r="6" spans="1:20" x14ac:dyDescent="0.25">
      <c r="B6" s="5"/>
      <c r="C6" s="5"/>
      <c r="D6" s="5"/>
      <c r="E6" s="6"/>
      <c r="F6" s="6"/>
      <c r="G6" s="6"/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0" x14ac:dyDescent="0.25">
      <c r="B7" s="7"/>
      <c r="C7" s="8" t="s">
        <v>232</v>
      </c>
      <c r="D7" s="9" t="str">
        <f>A4</f>
        <v>NÚMERO 05-2019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20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20" x14ac:dyDescent="0.25">
      <c r="A9" s="202" t="s">
        <v>262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12"/>
    </row>
    <row r="10" spans="1:20" x14ac:dyDescent="0.25">
      <c r="B10" s="202" t="s">
        <v>263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</row>
    <row r="11" spans="1:20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20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20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20" ht="15" customHeight="1" x14ac:dyDescent="0.25">
      <c r="B14" s="214" t="s">
        <v>264</v>
      </c>
      <c r="C14" s="214" t="s">
        <v>265</v>
      </c>
      <c r="D14" s="214" t="s">
        <v>266</v>
      </c>
      <c r="E14" s="214" t="s">
        <v>267</v>
      </c>
      <c r="F14" s="214" t="s">
        <v>268</v>
      </c>
      <c r="G14" s="214" t="s">
        <v>269</v>
      </c>
      <c r="H14" s="214" t="s">
        <v>270</v>
      </c>
      <c r="I14" s="217" t="s">
        <v>272</v>
      </c>
      <c r="J14" s="203" t="s">
        <v>286</v>
      </c>
      <c r="K14" s="203" t="s">
        <v>287</v>
      </c>
      <c r="L14" s="203" t="s">
        <v>287</v>
      </c>
      <c r="M14" s="220" t="s">
        <v>288</v>
      </c>
      <c r="N14" s="205" t="s">
        <v>222</v>
      </c>
      <c r="O14" s="206"/>
      <c r="P14" s="207"/>
      <c r="Q14" s="208" t="s">
        <v>223</v>
      </c>
      <c r="R14" s="211" t="s">
        <v>224</v>
      </c>
      <c r="S14" s="214" t="s">
        <v>273</v>
      </c>
    </row>
    <row r="15" spans="1:20" x14ac:dyDescent="0.25">
      <c r="B15" s="215"/>
      <c r="C15" s="215"/>
      <c r="D15" s="215"/>
      <c r="E15" s="215"/>
      <c r="F15" s="215"/>
      <c r="G15" s="215"/>
      <c r="H15" s="215"/>
      <c r="I15" s="218"/>
      <c r="J15" s="204"/>
      <c r="K15" s="204"/>
      <c r="L15" s="204"/>
      <c r="M15" s="221"/>
      <c r="N15" s="21">
        <v>201</v>
      </c>
      <c r="O15" s="21">
        <v>211</v>
      </c>
      <c r="P15" s="21">
        <v>120</v>
      </c>
      <c r="Q15" s="209"/>
      <c r="R15" s="212"/>
      <c r="S15" s="215"/>
    </row>
    <row r="16" spans="1:20" ht="15" customHeight="1" x14ac:dyDescent="0.25">
      <c r="B16" s="216"/>
      <c r="C16" s="216"/>
      <c r="D16" s="216"/>
      <c r="E16" s="216"/>
      <c r="F16" s="216"/>
      <c r="G16" s="216"/>
      <c r="H16" s="216"/>
      <c r="I16" s="219"/>
      <c r="J16" s="22" t="s">
        <v>289</v>
      </c>
      <c r="K16" s="22" t="s">
        <v>238</v>
      </c>
      <c r="L16" s="22" t="s">
        <v>271</v>
      </c>
      <c r="M16" s="222"/>
      <c r="N16" s="22" t="s">
        <v>226</v>
      </c>
      <c r="O16" s="22" t="s">
        <v>227</v>
      </c>
      <c r="P16" s="22" t="s">
        <v>228</v>
      </c>
      <c r="Q16" s="210"/>
      <c r="R16" s="213"/>
      <c r="S16" s="216"/>
    </row>
    <row r="17" spans="2:20" x14ac:dyDescent="0.25">
      <c r="B17" s="13">
        <v>1</v>
      </c>
      <c r="C17" s="14" t="s">
        <v>274</v>
      </c>
      <c r="D17" s="13" t="s">
        <v>275</v>
      </c>
      <c r="E17" s="39" t="s">
        <v>276</v>
      </c>
      <c r="F17" s="1" t="s">
        <v>40</v>
      </c>
      <c r="G17" s="15">
        <v>42786</v>
      </c>
      <c r="H17" s="16">
        <v>75.64</v>
      </c>
      <c r="I17" s="17">
        <v>28</v>
      </c>
      <c r="J17" s="23">
        <f>H17*I17</f>
        <v>2117.92</v>
      </c>
      <c r="K17" s="23">
        <v>250</v>
      </c>
      <c r="L17" s="23">
        <v>0</v>
      </c>
      <c r="M17" s="24">
        <f>SUM(J17:L17)</f>
        <v>2367.92</v>
      </c>
      <c r="N17" s="25">
        <f>ROUND((J17+L17)*4.83%,2)</f>
        <v>102.3</v>
      </c>
      <c r="O17" s="25">
        <v>0</v>
      </c>
      <c r="P17" s="25">
        <v>0</v>
      </c>
      <c r="Q17" s="26">
        <f>SUM(N17:P17)</f>
        <v>102.3</v>
      </c>
      <c r="R17" s="18">
        <f>+M17-Q17</f>
        <v>2265.62</v>
      </c>
      <c r="S17" s="19" t="s">
        <v>277</v>
      </c>
    </row>
    <row r="19" spans="2:20" x14ac:dyDescent="0.25">
      <c r="S19" s="20"/>
    </row>
    <row r="21" spans="2:20" ht="15" customHeight="1" x14ac:dyDescent="0.2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7"/>
    </row>
    <row r="22" spans="2:20" x14ac:dyDescent="0.25">
      <c r="T22" s="7"/>
    </row>
    <row r="23" spans="2:20" x14ac:dyDescent="0.25">
      <c r="C23" s="27" t="s">
        <v>278</v>
      </c>
      <c r="D23" s="28"/>
      <c r="E23" s="29"/>
      <c r="F23" s="27" t="s">
        <v>279</v>
      </c>
      <c r="G23" s="28"/>
      <c r="H23" s="30"/>
      <c r="I23" s="30"/>
      <c r="J23" s="30"/>
      <c r="K23" s="30"/>
      <c r="L23" s="31"/>
      <c r="M23" s="31"/>
      <c r="N23" s="32" t="s">
        <v>280</v>
      </c>
      <c r="O23" s="30"/>
      <c r="P23" s="30"/>
      <c r="Q23" s="30"/>
      <c r="R23" s="30"/>
      <c r="S23" s="30"/>
      <c r="T23" s="7"/>
    </row>
    <row r="24" spans="2:20" x14ac:dyDescent="0.25">
      <c r="C24" s="31"/>
      <c r="D24" s="226" t="s">
        <v>290</v>
      </c>
      <c r="E24" s="226"/>
      <c r="F24" s="33"/>
      <c r="G24" s="226" t="s">
        <v>301</v>
      </c>
      <c r="H24" s="226"/>
      <c r="I24" s="226"/>
      <c r="J24" s="226"/>
      <c r="K24" s="226"/>
      <c r="L24" s="31"/>
      <c r="M24" s="31"/>
      <c r="N24" s="31"/>
      <c r="O24" s="226" t="s">
        <v>281</v>
      </c>
      <c r="P24" s="226"/>
      <c r="Q24" s="226"/>
      <c r="R24" s="226"/>
      <c r="S24" s="226"/>
      <c r="T24" s="7"/>
    </row>
    <row r="25" spans="2:20" x14ac:dyDescent="0.25">
      <c r="C25" s="31"/>
      <c r="D25" s="227" t="s">
        <v>282</v>
      </c>
      <c r="E25" s="227"/>
      <c r="F25" s="34"/>
      <c r="G25" s="227" t="s">
        <v>302</v>
      </c>
      <c r="H25" s="227"/>
      <c r="I25" s="227"/>
      <c r="J25" s="227"/>
      <c r="K25" s="227"/>
      <c r="L25" s="31"/>
      <c r="M25" s="31"/>
      <c r="N25" s="31"/>
      <c r="O25" s="227" t="s">
        <v>283</v>
      </c>
      <c r="P25" s="227"/>
      <c r="Q25" s="227"/>
      <c r="R25" s="227"/>
      <c r="S25" s="227"/>
      <c r="T25" s="7"/>
    </row>
    <row r="26" spans="2:20" x14ac:dyDescent="0.25">
      <c r="C26" s="31"/>
      <c r="D26" s="227" t="s">
        <v>284</v>
      </c>
      <c r="E26" s="227"/>
      <c r="F26" s="34"/>
      <c r="G26" s="227" t="s">
        <v>284</v>
      </c>
      <c r="H26" s="227"/>
      <c r="I26" s="227"/>
      <c r="J26" s="227"/>
      <c r="K26" s="227"/>
      <c r="L26" s="7"/>
      <c r="M26" s="7"/>
      <c r="N26" s="7"/>
      <c r="O26" s="227" t="s">
        <v>284</v>
      </c>
      <c r="P26" s="227"/>
      <c r="Q26" s="227"/>
      <c r="R26" s="227"/>
      <c r="S26" s="227"/>
      <c r="T26" s="7"/>
    </row>
    <row r="27" spans="2:20" x14ac:dyDescent="0.25">
      <c r="T27" s="7"/>
    </row>
    <row r="28" spans="2:20" x14ac:dyDescent="0.25">
      <c r="T28" s="7"/>
    </row>
    <row r="29" spans="2:20" x14ac:dyDescent="0.25">
      <c r="T29" s="7"/>
    </row>
    <row r="30" spans="2:20" x14ac:dyDescent="0.25">
      <c r="T30" s="7"/>
    </row>
    <row r="31" spans="2:20" x14ac:dyDescent="0.25">
      <c r="T31" s="7"/>
    </row>
    <row r="32" spans="2:20" x14ac:dyDescent="0.25">
      <c r="T32" s="7"/>
    </row>
  </sheetData>
  <mergeCells count="31">
    <mergeCell ref="D26:E26"/>
    <mergeCell ref="G26:K26"/>
    <mergeCell ref="O26:S26"/>
    <mergeCell ref="D24:E24"/>
    <mergeCell ref="G24:K24"/>
    <mergeCell ref="G14:G16"/>
    <mergeCell ref="O24:S24"/>
    <mergeCell ref="D25:E25"/>
    <mergeCell ref="G25:K25"/>
    <mergeCell ref="O25:S25"/>
    <mergeCell ref="A2:S2"/>
    <mergeCell ref="A3:S3"/>
    <mergeCell ref="A4:S4"/>
    <mergeCell ref="B5:S5"/>
    <mergeCell ref="A9:S9"/>
    <mergeCell ref="B10:S10"/>
    <mergeCell ref="J14:J15"/>
    <mergeCell ref="K14:K15"/>
    <mergeCell ref="L14:L15"/>
    <mergeCell ref="N14:P14"/>
    <mergeCell ref="Q14:Q16"/>
    <mergeCell ref="R14:R16"/>
    <mergeCell ref="S14:S16"/>
    <mergeCell ref="H14:H16"/>
    <mergeCell ref="I14:I16"/>
    <mergeCell ref="M14:M16"/>
    <mergeCell ref="B14:B16"/>
    <mergeCell ref="C14:C16"/>
    <mergeCell ref="D14:D16"/>
    <mergeCell ref="E14:E16"/>
    <mergeCell ref="F14:F16"/>
  </mergeCells>
  <conditionalFormatting sqref="T3:T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 ENERO </vt:lpstr>
      <vt:lpstr>JOSE LUIS PERPUAC GÓMEZ </vt:lpstr>
      <vt:lpstr>'NOMINA 031 ENERO '!Área_de_impresión</vt:lpstr>
      <vt:lpstr>'NOMINA 031 ENERO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Caudia Estela Reinoso Fuentes</cp:lastModifiedBy>
  <cp:lastPrinted>2019-03-26T21:58:29Z</cp:lastPrinted>
  <dcterms:created xsi:type="dcterms:W3CDTF">2019-01-22T22:49:45Z</dcterms:created>
  <dcterms:modified xsi:type="dcterms:W3CDTF">2019-09-23T15:58:28Z</dcterms:modified>
</cp:coreProperties>
</file>