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RHH 2019\2.. NOMINAS 2019\NOMINA 029\"/>
    </mc:Choice>
  </mc:AlternateContent>
  <bookViews>
    <workbookView xWindow="0" yWindow="0" windowWidth="28800" windowHeight="13620"/>
  </bookViews>
  <sheets>
    <sheet name="NOMINA 029 " sheetId="1" r:id="rId1"/>
  </sheets>
  <definedNames>
    <definedName name="_xlnm.Print_Area" localSheetId="0">'NOMINA 029 '!$A$1:$J$147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0" i="1" l="1"/>
  <c r="O98" i="1"/>
  <c r="O97" i="1"/>
  <c r="N55" i="1"/>
  <c r="N59" i="1"/>
  <c r="O55" i="1"/>
  <c r="O59" i="1"/>
  <c r="N54" i="1"/>
  <c r="O54" i="1"/>
  <c r="N52" i="1"/>
  <c r="O52" i="1"/>
  <c r="N51" i="1"/>
  <c r="O51" i="1"/>
  <c r="N97" i="1" l="1"/>
  <c r="N98" i="1"/>
  <c r="N99" i="1"/>
  <c r="I102" i="1" l="1"/>
  <c r="I58" i="1"/>
  <c r="N39" i="1"/>
  <c r="O39" i="1"/>
  <c r="O29" i="1" l="1"/>
  <c r="N29" i="1"/>
  <c r="B121" i="1" l="1"/>
  <c r="B122" i="1" s="1"/>
  <c r="B123" i="1" s="1"/>
  <c r="B124" i="1" s="1"/>
  <c r="B125" i="1" s="1"/>
  <c r="B126" i="1" s="1"/>
  <c r="B127" i="1" s="1"/>
  <c r="B128" i="1" s="1"/>
  <c r="B110" i="1"/>
  <c r="B111" i="1" s="1"/>
  <c r="B112" i="1" s="1"/>
  <c r="B74" i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O13" i="1" l="1"/>
  <c r="R37" i="1"/>
  <c r="Q37" i="1" s="1"/>
  <c r="R47" i="1"/>
  <c r="Q47" i="1" s="1"/>
  <c r="O47" i="1"/>
  <c r="N47" i="1"/>
  <c r="R23" i="1" l="1"/>
  <c r="Q23" i="1" s="1"/>
  <c r="R24" i="1"/>
  <c r="O23" i="1"/>
  <c r="N23" i="1"/>
  <c r="R73" i="1" l="1"/>
  <c r="Q73" i="1" s="1"/>
  <c r="R74" i="1"/>
  <c r="Q74" i="1" s="1"/>
  <c r="O73" i="1"/>
  <c r="N73" i="1"/>
  <c r="R79" i="1"/>
  <c r="Q79" i="1" s="1"/>
  <c r="O79" i="1"/>
  <c r="N79" i="1"/>
  <c r="R120" i="1"/>
  <c r="Q120" i="1" s="1"/>
  <c r="O120" i="1"/>
  <c r="N120" i="1"/>
  <c r="R122" i="1"/>
  <c r="R123" i="1"/>
  <c r="Q123" i="1" s="1"/>
  <c r="R124" i="1"/>
  <c r="Q124" i="1" s="1"/>
  <c r="R125" i="1"/>
  <c r="Q125" i="1" s="1"/>
  <c r="R126" i="1"/>
  <c r="Q126" i="1" s="1"/>
  <c r="R127" i="1"/>
  <c r="Q127" i="1" s="1"/>
  <c r="R128" i="1"/>
  <c r="O123" i="1"/>
  <c r="O124" i="1"/>
  <c r="O125" i="1"/>
  <c r="O126" i="1"/>
  <c r="O127" i="1"/>
  <c r="N123" i="1"/>
  <c r="N124" i="1"/>
  <c r="N125" i="1"/>
  <c r="N126" i="1"/>
  <c r="N127" i="1"/>
  <c r="R34" i="1"/>
  <c r="Q34" i="1" s="1"/>
  <c r="R40" i="1"/>
  <c r="Q40" i="1" s="1"/>
  <c r="R41" i="1"/>
  <c r="Q41" i="1" s="1"/>
  <c r="O40" i="1"/>
  <c r="O41" i="1"/>
  <c r="N40" i="1"/>
  <c r="N41" i="1"/>
  <c r="R18" i="1"/>
  <c r="Q18" i="1" s="1"/>
  <c r="O18" i="1"/>
  <c r="N18" i="1"/>
  <c r="R83" i="1"/>
  <c r="Q83" i="1" s="1"/>
  <c r="R84" i="1"/>
  <c r="Q84" i="1" s="1"/>
  <c r="R85" i="1"/>
  <c r="Q85" i="1" s="1"/>
  <c r="R86" i="1"/>
  <c r="Q86" i="1" s="1"/>
  <c r="O83" i="1"/>
  <c r="O84" i="1"/>
  <c r="N83" i="1"/>
  <c r="N84" i="1"/>
  <c r="R42" i="1"/>
  <c r="Q42" i="1" s="1"/>
  <c r="R46" i="1"/>
  <c r="Q46" i="1" s="1"/>
  <c r="N46" i="1"/>
  <c r="Q112" i="1"/>
  <c r="N112" i="1"/>
  <c r="O11" i="1"/>
  <c r="Q21" i="1"/>
  <c r="O21" i="1"/>
  <c r="N21" i="1"/>
  <c r="Q24" i="1"/>
  <c r="O24" i="1"/>
  <c r="N24" i="1"/>
  <c r="N25" i="1"/>
  <c r="O42" i="1"/>
  <c r="N42" i="1"/>
  <c r="Q89" i="1"/>
  <c r="O85" i="1"/>
  <c r="N85" i="1"/>
  <c r="O74" i="1"/>
  <c r="N74" i="1"/>
  <c r="Q30" i="1"/>
  <c r="O30" i="1"/>
  <c r="N30" i="1"/>
  <c r="I129" i="1" l="1"/>
  <c r="I113" i="1"/>
  <c r="L114" i="1" s="1"/>
  <c r="I134" i="1" l="1"/>
  <c r="H135" i="1"/>
  <c r="N50" i="1" l="1"/>
  <c r="O50" i="1"/>
  <c r="N49" i="1"/>
  <c r="O49" i="1"/>
  <c r="L89" i="1" l="1"/>
  <c r="N89" i="1" s="1"/>
  <c r="O89" i="1"/>
  <c r="N34" i="1"/>
  <c r="O34" i="1"/>
  <c r="N86" i="1"/>
  <c r="O86" i="1"/>
  <c r="N37" i="1"/>
  <c r="O37" i="1"/>
  <c r="O121" i="1" l="1"/>
  <c r="O122" i="1"/>
  <c r="O128" i="1"/>
  <c r="O109" i="1"/>
  <c r="O110" i="1"/>
  <c r="O111" i="1"/>
  <c r="O76" i="1"/>
  <c r="O77" i="1"/>
  <c r="O78" i="1"/>
  <c r="O80" i="1"/>
  <c r="O81" i="1"/>
  <c r="O82" i="1"/>
  <c r="O87" i="1"/>
  <c r="O88" i="1"/>
  <c r="O90" i="1"/>
  <c r="O91" i="1"/>
  <c r="O92" i="1"/>
  <c r="O93" i="1"/>
  <c r="O94" i="1"/>
  <c r="O96" i="1"/>
  <c r="O75" i="1"/>
  <c r="O16" i="1"/>
  <c r="O17" i="1"/>
  <c r="O19" i="1"/>
  <c r="O20" i="1"/>
  <c r="O22" i="1"/>
  <c r="O25" i="1"/>
  <c r="O26" i="1"/>
  <c r="O27" i="1"/>
  <c r="O28" i="1"/>
  <c r="O31" i="1"/>
  <c r="O32" i="1"/>
  <c r="O33" i="1"/>
  <c r="O35" i="1"/>
  <c r="O36" i="1"/>
  <c r="O43" i="1"/>
  <c r="O44" i="1"/>
  <c r="O45" i="1"/>
  <c r="O48" i="1"/>
  <c r="N11" i="1"/>
  <c r="O103" i="1" l="1"/>
  <c r="O114" i="1"/>
  <c r="R121" i="1"/>
  <c r="Q121" i="1" s="1"/>
  <c r="Q122" i="1"/>
  <c r="Q128" i="1"/>
  <c r="R109" i="1"/>
  <c r="Q109" i="1" s="1"/>
  <c r="R110" i="1"/>
  <c r="Q110" i="1" s="1"/>
  <c r="R111" i="1"/>
  <c r="R76" i="1"/>
  <c r="Q76" i="1" s="1"/>
  <c r="R77" i="1"/>
  <c r="Q77" i="1" s="1"/>
  <c r="R78" i="1"/>
  <c r="Q78" i="1" s="1"/>
  <c r="R80" i="1"/>
  <c r="Q80" i="1" s="1"/>
  <c r="R81" i="1"/>
  <c r="Q81" i="1" s="1"/>
  <c r="R82" i="1"/>
  <c r="Q82" i="1" s="1"/>
  <c r="R87" i="1"/>
  <c r="Q87" i="1" s="1"/>
  <c r="R88" i="1"/>
  <c r="Q88" i="1" s="1"/>
  <c r="R90" i="1"/>
  <c r="Q90" i="1" s="1"/>
  <c r="R91" i="1"/>
  <c r="Q91" i="1" s="1"/>
  <c r="R92" i="1"/>
  <c r="Q92" i="1" s="1"/>
  <c r="R93" i="1"/>
  <c r="Q93" i="1" s="1"/>
  <c r="R94" i="1"/>
  <c r="Q94" i="1" s="1"/>
  <c r="R95" i="1"/>
  <c r="Q95" i="1" s="1"/>
  <c r="R96" i="1"/>
  <c r="Q96" i="1" s="1"/>
  <c r="R75" i="1"/>
  <c r="Q75" i="1" s="1"/>
  <c r="R16" i="1"/>
  <c r="Q16" i="1" s="1"/>
  <c r="R17" i="1"/>
  <c r="Q17" i="1" s="1"/>
  <c r="R19" i="1"/>
  <c r="Q19" i="1" s="1"/>
  <c r="R20" i="1"/>
  <c r="Q20" i="1" s="1"/>
  <c r="R22" i="1"/>
  <c r="Q22" i="1" s="1"/>
  <c r="R25" i="1"/>
  <c r="Q25" i="1" s="1"/>
  <c r="R26" i="1"/>
  <c r="Q26" i="1" s="1"/>
  <c r="R27" i="1"/>
  <c r="Q27" i="1" s="1"/>
  <c r="R28" i="1"/>
  <c r="Q28" i="1" s="1"/>
  <c r="R31" i="1"/>
  <c r="Q31" i="1" s="1"/>
  <c r="R32" i="1"/>
  <c r="Q32" i="1" s="1"/>
  <c r="R33" i="1"/>
  <c r="Q33" i="1" s="1"/>
  <c r="R35" i="1"/>
  <c r="Q35" i="1" s="1"/>
  <c r="R36" i="1"/>
  <c r="Q36" i="1" s="1"/>
  <c r="R43" i="1"/>
  <c r="Q43" i="1" s="1"/>
  <c r="R44" i="1"/>
  <c r="Q44" i="1" s="1"/>
  <c r="R45" i="1"/>
  <c r="Q45" i="1" s="1"/>
  <c r="R48" i="1"/>
  <c r="Q48" i="1" s="1"/>
  <c r="R11" i="1"/>
  <c r="Q11" i="1" s="1"/>
  <c r="N75" i="1" l="1"/>
  <c r="N77" i="1"/>
  <c r="L78" i="1"/>
  <c r="N80" i="1"/>
  <c r="N81" i="1"/>
  <c r="N82" i="1"/>
  <c r="N87" i="1"/>
  <c r="N88" i="1"/>
  <c r="N90" i="1"/>
  <c r="N91" i="1"/>
  <c r="N92" i="1"/>
  <c r="N93" i="1"/>
  <c r="N94" i="1"/>
  <c r="L95" i="1"/>
  <c r="N95" i="1" s="1"/>
  <c r="N96" i="1"/>
  <c r="N109" i="1"/>
  <c r="N110" i="1"/>
  <c r="N111" i="1"/>
  <c r="N121" i="1"/>
  <c r="L122" i="1"/>
  <c r="N128" i="1"/>
  <c r="L16" i="1"/>
  <c r="N16" i="1" s="1"/>
  <c r="N17" i="1"/>
  <c r="N19" i="1"/>
  <c r="L20" i="1"/>
  <c r="N20" i="1" s="1"/>
  <c r="N22" i="1"/>
  <c r="L26" i="1"/>
  <c r="N26" i="1" s="1"/>
  <c r="N27" i="1"/>
  <c r="L28" i="1"/>
  <c r="N28" i="1" s="1"/>
  <c r="L31" i="1"/>
  <c r="N31" i="1" s="1"/>
  <c r="N32" i="1"/>
  <c r="N33" i="1"/>
  <c r="N35" i="1"/>
  <c r="N36" i="1"/>
  <c r="N43" i="1"/>
  <c r="N44" i="1"/>
  <c r="L45" i="1"/>
  <c r="N45" i="1" s="1"/>
  <c r="N48" i="1"/>
  <c r="L11" i="1"/>
  <c r="L59" i="1" s="1"/>
  <c r="N122" i="1" l="1"/>
  <c r="N78" i="1"/>
  <c r="L103" i="1"/>
  <c r="L135" i="1" s="1"/>
  <c r="N76" i="1"/>
  <c r="N114" i="1"/>
  <c r="N103" i="1" l="1"/>
  <c r="N135" i="1" s="1"/>
  <c r="O135" i="1"/>
</calcChain>
</file>

<file path=xl/sharedStrings.xml><?xml version="1.0" encoding="utf-8"?>
<sst xmlns="http://schemas.openxmlformats.org/spreadsheetml/2006/main" count="547" uniqueCount="343">
  <si>
    <t>Administrativo Financiero</t>
  </si>
  <si>
    <t>Ordenamiento Territorial</t>
  </si>
  <si>
    <t>Lourdes Emilsa Hernandez Bobadilla</t>
  </si>
  <si>
    <t>Julio Haroldo Garcia Hernández</t>
  </si>
  <si>
    <t>Subdirección Ejecutivo</t>
  </si>
  <si>
    <t>Jorleny Abigail Castillo Quintana</t>
  </si>
  <si>
    <t>Salvador Enrique Guerra Rosales</t>
  </si>
  <si>
    <t>Rolando Alvarez López</t>
  </si>
  <si>
    <t>Reingenieria</t>
  </si>
  <si>
    <t>Cambio Climatico</t>
  </si>
  <si>
    <t>Carlos Arturo Mancilla de Leon</t>
  </si>
  <si>
    <t>Betzy Veralí Mendoza Samayoa</t>
  </si>
  <si>
    <t>Auditoria</t>
  </si>
  <si>
    <t>Carmen Sofía Mérida Schaad</t>
  </si>
  <si>
    <t>Dirección Ejecutiva</t>
  </si>
  <si>
    <t>Direccion Ejecutiva</t>
  </si>
  <si>
    <t>Norma Oralia Muñoz García</t>
  </si>
  <si>
    <t>Luis Gerardo Murga Barrios</t>
  </si>
  <si>
    <t>Asesoría Jurídica</t>
  </si>
  <si>
    <t>Brian Antonio Archila Koppler</t>
  </si>
  <si>
    <t>Sergio David Miranda Ochaeta</t>
  </si>
  <si>
    <t>Karin Mariel Zúñiga Solórzano</t>
  </si>
  <si>
    <t>José Rafael García Méndez</t>
  </si>
  <si>
    <t>Joel Abraham Chanchavac Juárez</t>
  </si>
  <si>
    <t>Dulce Anahí Rodríguez Sanjay</t>
  </si>
  <si>
    <t>Limpieza del lago</t>
  </si>
  <si>
    <t>Lourdes Del Carmen Ponciano Ardón</t>
  </si>
  <si>
    <t>Sthéfany Ludivina Fuentes</t>
  </si>
  <si>
    <t>Jorge Mario Santos Arana</t>
  </si>
  <si>
    <t>4/01/2019 AL 31/12/2019</t>
  </si>
  <si>
    <t>01-2019-029-AMSA</t>
  </si>
  <si>
    <t xml:space="preserve">FECHA DE VENCIMIENTO DE FACTURA </t>
  </si>
  <si>
    <t xml:space="preserve">FACTURA 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</si>
  <si>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</si>
  <si>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</si>
  <si>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</si>
  <si>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</si>
  <si>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</si>
  <si>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</si>
  <si>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</si>
  <si>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 xml:space="preserve">06-2019-029-AMSA 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</si>
  <si>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</si>
  <si>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</si>
  <si>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DIRECCIÓN Y COORDINACIÓN</t>
  </si>
  <si>
    <t>11130016-219-00-33-00-000-001-000-029-0115-11-0000-0000</t>
  </si>
  <si>
    <t>Sub Producto 001-001-0001</t>
  </si>
  <si>
    <t>Edwin Alexis Canteros Archila</t>
  </si>
  <si>
    <t>Control Ambiental</t>
  </si>
  <si>
    <t>Melanie Fraatz Mayorga</t>
  </si>
  <si>
    <t>Julio Roberto Juárez Pernillo</t>
  </si>
  <si>
    <t>Juan Pablo Guzmán Pereira</t>
  </si>
  <si>
    <t>Ferdiner Ulises González Ortíz</t>
  </si>
  <si>
    <t xml:space="preserve">Gustavo Adolfo Mendez Garcia </t>
  </si>
  <si>
    <t>Educación Ambiental</t>
  </si>
  <si>
    <t>Lucia Isabel Aliñado Soto de González</t>
  </si>
  <si>
    <t>Cristóbal Geovany Telón Hernández</t>
  </si>
  <si>
    <t>Elfego Castellanos Gutiérrez</t>
  </si>
  <si>
    <t>Williams Roberto Urízar</t>
  </si>
  <si>
    <t>Liquidos y Solidos</t>
  </si>
  <si>
    <t>Líquidos y Sólidos</t>
  </si>
  <si>
    <t>Luz Esmérita López Del Aguila</t>
  </si>
  <si>
    <t>Rigoberto Hernández Morales</t>
  </si>
  <si>
    <t>Herbert Antonio Sinay Barrientos</t>
  </si>
  <si>
    <t>Byron Danilo Albizures Morales</t>
  </si>
  <si>
    <t>Jonatan Iván Avila Hernández</t>
  </si>
  <si>
    <t>Sólidos</t>
  </si>
  <si>
    <t>Gunther Obed Cruz Camey</t>
  </si>
  <si>
    <t>4/01/2019 AL 31/12/2067</t>
  </si>
  <si>
    <t>Ejecución de proyectos</t>
  </si>
  <si>
    <t>Yoselyn Mercedes González Roblero</t>
  </si>
  <si>
    <t>Sergio Hernan Poitán</t>
  </si>
  <si>
    <t>Felipe Aroldo De León Guzmán</t>
  </si>
  <si>
    <t>Forestal</t>
  </si>
  <si>
    <t>Agustin Chinchilla Dieguez</t>
  </si>
  <si>
    <t>Juan Antonio Hernandez Barrientos</t>
  </si>
  <si>
    <t>Nancy Esmeralda Flores Solares</t>
  </si>
  <si>
    <t xml:space="preserve">Forestal </t>
  </si>
  <si>
    <t xml:space="preserve">Evaluación y Seguimiento </t>
  </si>
  <si>
    <t>DEVENGADO</t>
  </si>
  <si>
    <t xml:space="preserve">NO VENCEN </t>
  </si>
  <si>
    <t>FACTURA</t>
  </si>
  <si>
    <t>43-2019-029-AMSA</t>
  </si>
  <si>
    <t>30-2019-029-AMSA</t>
  </si>
  <si>
    <t>20-2019-029-AMSA</t>
  </si>
  <si>
    <t>34-2019-029-AMSA</t>
  </si>
  <si>
    <t>50-2019-029-AMSA</t>
  </si>
  <si>
    <t>19-2019-029-AMSA</t>
  </si>
  <si>
    <t>17-2019-029-AMSA</t>
  </si>
  <si>
    <t>79-2019-029-AMSA</t>
  </si>
  <si>
    <t>69-2019-029-AMSA</t>
  </si>
  <si>
    <t>38-2019-029-AMSA</t>
  </si>
  <si>
    <t>40-2019-029-AMSA</t>
  </si>
  <si>
    <t>52-2019-029-AMSA</t>
  </si>
  <si>
    <t>47-2019-029-AMSA</t>
  </si>
  <si>
    <t>23-2019-029-AMSA</t>
  </si>
  <si>
    <t>25-2019-029-AMSA</t>
  </si>
  <si>
    <t>41-2019-029-AMSA</t>
  </si>
  <si>
    <t>48-2019-029-AMSA</t>
  </si>
  <si>
    <t>05-2019-029-AMSA</t>
  </si>
  <si>
    <t>59-2019-029-AMSA</t>
  </si>
  <si>
    <t>57-2019-029-AMSA</t>
  </si>
  <si>
    <t>63-2019-029-AMSA</t>
  </si>
  <si>
    <t>67-2019-029-AMSA</t>
  </si>
  <si>
    <t>64-2019-029-AMSA</t>
  </si>
  <si>
    <t>70-2019-029-AMSA</t>
  </si>
  <si>
    <t>72-2019-029-AMSA</t>
  </si>
  <si>
    <t>71-2019-029-AMSA</t>
  </si>
  <si>
    <t>49-2019-029-AMSA</t>
  </si>
  <si>
    <t>45-2019-029-AMSA</t>
  </si>
  <si>
    <t>61-2019-029-AMSA</t>
  </si>
  <si>
    <t>74-2019-029-AMSA</t>
  </si>
  <si>
    <t>75-2019-029-AMSA</t>
  </si>
  <si>
    <t>CONTROL DE LA CALIDAD DEL AGUA</t>
  </si>
  <si>
    <t>11130016-219-00-33-00-000-002-000-029-0115-11-0000-0000</t>
  </si>
  <si>
    <t>TRATAMIENTO DE LAS AGUAS RESIDUALES A TRAVÉS DE LAS PLANTAS DE TRATAMIENTO A CARGO DE LA INSTITUCIÓN.</t>
  </si>
  <si>
    <t>Sub Producto 001-002-0001</t>
  </si>
  <si>
    <t>INFORMES DE CONTROL Y MONITOREO DE LA CALIDAD DEL AGUA DE LOS PRINCIPALES CUERPOS DE AGUA SUPERFICIALES, RESIDUALES Y DEL LAGO DE AMATITLÁN</t>
  </si>
  <si>
    <t>Sub Producto 001-002-0004</t>
  </si>
  <si>
    <t>CONTROL Y MANEJO DE LOS DESECHOS SÓLIDOS EN LA CUENCA DEL LAGO DE AMATITLÁN</t>
  </si>
  <si>
    <t>Sub Producto 001-002-0005</t>
  </si>
  <si>
    <t>Elaboró:</t>
  </si>
  <si>
    <t>Revisó:</t>
  </si>
  <si>
    <t>Vo.Bo.</t>
  </si>
  <si>
    <t>Encargado de Nómina</t>
  </si>
  <si>
    <t>AMSA</t>
  </si>
  <si>
    <t xml:space="preserve">Loida Rebeca Vásquez Zuleta </t>
  </si>
  <si>
    <t xml:space="preserve"> -TOTAL  RENGLÓN 029-</t>
  </si>
  <si>
    <t>MANEJO DE AREAS FORESTALES</t>
  </si>
  <si>
    <t>CONTROL DE LA EROSIÓN DE SUELOS Y DE LA SEDIMENTACIÓN</t>
  </si>
  <si>
    <t>Jefe Administrativo Financiero</t>
  </si>
  <si>
    <t>Victor Anibal Lopez Aquino</t>
  </si>
  <si>
    <t>65-2019-029-AMSA</t>
  </si>
  <si>
    <t>Total Factura</t>
  </si>
  <si>
    <t>Regimen</t>
  </si>
  <si>
    <t>Retención de I.V.A.</t>
  </si>
  <si>
    <t>Retención de I.S.R.</t>
  </si>
  <si>
    <t>CALCULO DE RETENCIONES</t>
  </si>
  <si>
    <t>Pequeño Contribuyente</t>
  </si>
  <si>
    <t>FACTURAS VENCIDAS</t>
  </si>
  <si>
    <t>Fecha</t>
  </si>
  <si>
    <t>Vencimiento de Facturas</t>
  </si>
  <si>
    <t xml:space="preserve">Sonia Maribel Coj Sabuc  </t>
  </si>
  <si>
    <t xml:space="preserve">Ruben Donis </t>
  </si>
  <si>
    <t>02/018/2019 AL 31/12/2019</t>
  </si>
  <si>
    <t>04/02/2019 AL 31/12/2019</t>
  </si>
  <si>
    <t xml:space="preserve">88-2019-029-AMSA </t>
  </si>
  <si>
    <t xml:space="preserve">Marco Tulio Zamora Escobar </t>
  </si>
  <si>
    <t xml:space="preserve">Fatima María Cabrera Aparicio </t>
  </si>
  <si>
    <t>93-2019-029-AMSA</t>
  </si>
  <si>
    <t>01/03/2019 AL 31/12/2019</t>
  </si>
  <si>
    <t>94-2019-029-AMSA</t>
  </si>
  <si>
    <t>05/03/2019 AL 31/12/2019</t>
  </si>
  <si>
    <t>96-2019-029-AMSA</t>
  </si>
  <si>
    <t>11/03/2019 AL 31/12/2019</t>
  </si>
  <si>
    <t xml:space="preserve">98-2019-029-AMSA </t>
  </si>
  <si>
    <t>12/03/2019 AL 31/12/2019</t>
  </si>
  <si>
    <t xml:space="preserve">Jazmin Yolanda Polanco Crúz </t>
  </si>
  <si>
    <t>3606476-9</t>
  </si>
  <si>
    <t>10346277-5</t>
  </si>
  <si>
    <t>10274118-2</t>
  </si>
  <si>
    <t>Oscar Aníbal Rivera Yong</t>
  </si>
  <si>
    <t>Asesor Recursos Humanos</t>
  </si>
  <si>
    <t xml:space="preserve">92-2019-029-AMSA </t>
  </si>
  <si>
    <t xml:space="preserve">97-2019-029-AMSA </t>
  </si>
  <si>
    <t>Nancy Ivette Morales Ramirez</t>
  </si>
  <si>
    <t xml:space="preserve">Control Ambiental </t>
  </si>
  <si>
    <t>Ing. Mario Gustavo Aguilar Alemán</t>
  </si>
  <si>
    <t>Director Ejecutivo</t>
  </si>
  <si>
    <t>10/06/2019 AL 31/12/2019</t>
  </si>
  <si>
    <t xml:space="preserve">Jaquelin Abigail Alvarez Arana </t>
  </si>
  <si>
    <t>María Fernanda Pérez Cahuex</t>
  </si>
  <si>
    <t xml:space="preserve">Maricarmen Lisseth Arriaga Pérez </t>
  </si>
  <si>
    <t xml:space="preserve">Ruth Magail Grijalva Morales </t>
  </si>
  <si>
    <t xml:space="preserve">Vivian Julissa Gonzáles Elvira </t>
  </si>
  <si>
    <t>03/06/2019 AL 31/12/2019</t>
  </si>
  <si>
    <t>03/06/2019 AL 31/12/2021</t>
  </si>
  <si>
    <t>03/06/2019 AL 31/12/2022</t>
  </si>
  <si>
    <t>06/06/2019 AL 31/12/2019</t>
  </si>
  <si>
    <t xml:space="preserve">Manuel Francisco Cano Alfaro </t>
  </si>
  <si>
    <t xml:space="preserve">Jorge Alejandro Sánchez Torres </t>
  </si>
  <si>
    <t xml:space="preserve">Milton Federico Gómez Esquivel </t>
  </si>
  <si>
    <t>06/06/2019 AL 31/12/2029</t>
  </si>
  <si>
    <t xml:space="preserve">Emerson Adalberto Reyes Arrué </t>
  </si>
  <si>
    <t xml:space="preserve">Esly Priscila Castro Calderón </t>
  </si>
  <si>
    <t xml:space="preserve">Byron Estuardo Castro Archila </t>
  </si>
  <si>
    <t xml:space="preserve">María José Barrios Vega </t>
  </si>
  <si>
    <t xml:space="preserve">Marvin Samuel Carías Cano </t>
  </si>
  <si>
    <t xml:space="preserve">Javier Alejandro Samayoa Jimenez </t>
  </si>
  <si>
    <t xml:space="preserve">Alan Roberto López Bolaños </t>
  </si>
  <si>
    <t>Lesbia Elizabeth Rosales Cáceres</t>
  </si>
  <si>
    <t xml:space="preserve">Cesar Gabriel Marín Mejia </t>
  </si>
  <si>
    <t xml:space="preserve">José Manuel Ochoa Mejia </t>
  </si>
  <si>
    <t xml:space="preserve">Luis Miguel López Rivera </t>
  </si>
  <si>
    <t xml:space="preserve">Sharon Estefany Anleu Muñoz </t>
  </si>
  <si>
    <t>11/06/2019 AL 31/12/219</t>
  </si>
  <si>
    <t xml:space="preserve">Mildred Margoth Amaya Choché </t>
  </si>
  <si>
    <t xml:space="preserve">German Alexander Valezuela Martinez </t>
  </si>
  <si>
    <t xml:space="preserve">Alexandra Ixchel Contreras Castro </t>
  </si>
  <si>
    <t xml:space="preserve">Luis Rolando Yax Gómez </t>
  </si>
  <si>
    <t>11/06/2019 AL 31/12/2019</t>
  </si>
  <si>
    <t>A6</t>
  </si>
  <si>
    <t>A4</t>
  </si>
  <si>
    <t>A30</t>
  </si>
  <si>
    <t>A8</t>
  </si>
  <si>
    <t>Henry Hubert Lopez Cifuentes</t>
  </si>
  <si>
    <t>02-2019-029-AMSA</t>
  </si>
  <si>
    <t>A91</t>
  </si>
  <si>
    <t>A7</t>
  </si>
  <si>
    <t>A5</t>
  </si>
  <si>
    <t xml:space="preserve">Lucila Maria Rodriguez Mendez </t>
  </si>
  <si>
    <t>A3</t>
  </si>
  <si>
    <t>A2</t>
  </si>
  <si>
    <t>Astrid Maricela Jump Monterroso</t>
  </si>
  <si>
    <t>B2 10</t>
  </si>
  <si>
    <t>118-2019-029-AMSA</t>
  </si>
  <si>
    <t>119-2019-029-AMSA</t>
  </si>
  <si>
    <t>120-2019-029-AMSA</t>
  </si>
  <si>
    <t>121-2019-029-AMSA</t>
  </si>
  <si>
    <t>122-2019-029-AMSA</t>
  </si>
  <si>
    <t>102-2019-029-AMSA</t>
  </si>
  <si>
    <t>104-2019-029-AMSA</t>
  </si>
  <si>
    <t>110-2019-029-AMSA</t>
  </si>
  <si>
    <t>Direción Ejecutiva</t>
  </si>
  <si>
    <t>125-2019-029-AMSA</t>
  </si>
  <si>
    <t>6/06/2019 AL 31/12/2019</t>
  </si>
  <si>
    <t>124-2019-029-AMSA</t>
  </si>
  <si>
    <t>126-2019-029-AMSA</t>
  </si>
  <si>
    <t>123-2019-029-AMSA</t>
  </si>
  <si>
    <t>127-2019-029-AMSA</t>
  </si>
  <si>
    <t>128-2019-029-AMSA</t>
  </si>
  <si>
    <t>133-2019-029-AMSA</t>
  </si>
  <si>
    <t>12/06/2019 AL 31/12/2019</t>
  </si>
  <si>
    <t>135-2019-029-AMSA</t>
  </si>
  <si>
    <t>113-2019-029-AMSA</t>
  </si>
  <si>
    <t>116-2019-029-AMSA</t>
  </si>
  <si>
    <t>103-2019-029-AMSA</t>
  </si>
  <si>
    <t>89-2019-029-AMSA</t>
  </si>
  <si>
    <t>114-2019-029-AMSA</t>
  </si>
  <si>
    <t xml:space="preserve">Asesoría Jurídica </t>
  </si>
  <si>
    <t>132-2019-029-AMSA</t>
  </si>
  <si>
    <t>101-2019-029-AMSA</t>
  </si>
  <si>
    <t>130-2019-029-AMSA</t>
  </si>
  <si>
    <t>107-2019-029-AMSA</t>
  </si>
  <si>
    <t>108-2019-029-AMSA</t>
  </si>
  <si>
    <t>105-2019-029-AMSA</t>
  </si>
  <si>
    <t>131-2019-029-AMSA</t>
  </si>
  <si>
    <t>129-2019-029-AMSA</t>
  </si>
  <si>
    <t xml:space="preserve">Comunicación </t>
  </si>
  <si>
    <t>106-2019-029-AMSA</t>
  </si>
  <si>
    <t>109-2019-029-AMSA</t>
  </si>
  <si>
    <t>115-2019-029-AMSA</t>
  </si>
  <si>
    <t>117-2019-029-AMSA</t>
  </si>
  <si>
    <t>134-2019-029-AMSA</t>
  </si>
  <si>
    <t>A216</t>
  </si>
  <si>
    <t>A106</t>
  </si>
  <si>
    <t>A113</t>
  </si>
  <si>
    <t>JR5</t>
  </si>
  <si>
    <t>A9</t>
  </si>
  <si>
    <t>B142</t>
  </si>
  <si>
    <t>B69</t>
  </si>
  <si>
    <t>B127</t>
  </si>
  <si>
    <t>A130</t>
  </si>
  <si>
    <t>B119</t>
  </si>
  <si>
    <t>A79</t>
  </si>
  <si>
    <t xml:space="preserve">B4 </t>
  </si>
  <si>
    <t>B85</t>
  </si>
  <si>
    <t>B4</t>
  </si>
  <si>
    <t>A98</t>
  </si>
  <si>
    <t>Roilan Antonio Lorenzo Culajay</t>
  </si>
  <si>
    <t>ROI82</t>
  </si>
  <si>
    <t>NO VENCEN</t>
  </si>
  <si>
    <t>0..00</t>
  </si>
  <si>
    <t>A84</t>
  </si>
  <si>
    <t>C6</t>
  </si>
  <si>
    <t>A83</t>
  </si>
  <si>
    <t>A108</t>
  </si>
  <si>
    <t>A55</t>
  </si>
  <si>
    <t>C20</t>
  </si>
  <si>
    <t>A31</t>
  </si>
  <si>
    <t>229</t>
  </si>
  <si>
    <t>C69</t>
  </si>
  <si>
    <t>B83</t>
  </si>
  <si>
    <t>D68</t>
  </si>
  <si>
    <t xml:space="preserve">C26 </t>
  </si>
  <si>
    <t>B109</t>
  </si>
  <si>
    <t>A120</t>
  </si>
  <si>
    <t>A35</t>
  </si>
  <si>
    <t>B91</t>
  </si>
  <si>
    <t>B18</t>
  </si>
  <si>
    <t>A34</t>
  </si>
  <si>
    <t>A156</t>
  </si>
  <si>
    <t>C76</t>
  </si>
  <si>
    <t>C159</t>
  </si>
  <si>
    <t>C4</t>
  </si>
  <si>
    <t>Evaluación y Seguimiento</t>
  </si>
  <si>
    <t>B51</t>
  </si>
  <si>
    <t>A18</t>
  </si>
  <si>
    <t>A15</t>
  </si>
  <si>
    <t>B11</t>
  </si>
  <si>
    <t>A148</t>
  </si>
  <si>
    <t>C19</t>
  </si>
  <si>
    <t>C37</t>
  </si>
  <si>
    <t>B30</t>
  </si>
  <si>
    <t>C113</t>
  </si>
  <si>
    <t>76-2019-029-AMSA</t>
  </si>
  <si>
    <t>CORRESPONDIENTE AL MES DE JULIO 2019</t>
  </si>
  <si>
    <t>A93</t>
  </si>
  <si>
    <t xml:space="preserve">B6 </t>
  </si>
  <si>
    <t>A1 3</t>
  </si>
  <si>
    <t>B36</t>
  </si>
  <si>
    <t>Billy Joel Fernández Guevara</t>
  </si>
  <si>
    <t>B59</t>
  </si>
  <si>
    <t>A54</t>
  </si>
  <si>
    <t>144-2019-029-AMSA</t>
  </si>
  <si>
    <t>09/07/2019 AL 31/12/2019</t>
  </si>
  <si>
    <t>142-2019-029-AMSA</t>
  </si>
  <si>
    <t>5/07/2019 AL 31/12/2019</t>
  </si>
  <si>
    <t>Linda Kristal Concoha Rivas</t>
  </si>
  <si>
    <t>9061434-8</t>
  </si>
  <si>
    <t>136-2019-029-AMSA</t>
  </si>
  <si>
    <t>Heidy Lucia López López</t>
  </si>
  <si>
    <t>138-2019-029-AMSA</t>
  </si>
  <si>
    <t>Carlos Rene Aquino Melendez</t>
  </si>
  <si>
    <t>Emerson Alexander Urias Zamora</t>
  </si>
  <si>
    <t>145-2019-029-AMSA</t>
  </si>
  <si>
    <t>9/07/2019 AL 31/12/2019</t>
  </si>
  <si>
    <t>Edilma Elizabeth Lopez Rodriguez</t>
  </si>
  <si>
    <t>146-2019-029-AMSA</t>
  </si>
  <si>
    <t>Brandon Leonel Guerra Castañaza</t>
  </si>
  <si>
    <t>A-2</t>
  </si>
  <si>
    <t>Heidi Sisniega Otero</t>
  </si>
  <si>
    <t>143-2019-029-AMSA</t>
  </si>
  <si>
    <t>Geoshua Anthony Blanco Higueros</t>
  </si>
  <si>
    <t>147-2019-029-AMSA</t>
  </si>
  <si>
    <t>10/07/2019 AL 31/12/2019</t>
  </si>
  <si>
    <t>Victor Iram Archila Estrada</t>
  </si>
  <si>
    <t>A-1</t>
  </si>
  <si>
    <t>B-101</t>
  </si>
  <si>
    <t>B-127</t>
  </si>
  <si>
    <t>09/07/219</t>
  </si>
  <si>
    <t>05/07/2019 AL 31/12/2019</t>
  </si>
  <si>
    <t>148-2019-029-AMSA</t>
  </si>
  <si>
    <t>A-12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</si>
</sst>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Q&quot;* #,##0.00_-;\-&quot;Q&quot;* #,##0.00_-;_-&quot;Q&quot;* &quot;-&quot;??_-;_-@_-"/>
    <numFmt numFmtId="164" formatCode="&quot;Q&quot;#,##0.00"/>
    <numFmt numFmtId="165" formatCode="#,##0.00_ ;[Red]\-#,##0.00\ "/>
    <numFmt numFmtId="166" formatCode="_-[$Q-100A]* #,##0.00_-;\-[$Q-100A]* #,##0.00_-;_-[$Q-100A]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  <font>
      <b/>
      <sz val="11"/>
      <name val="Arial Narrow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2">
    <xf numFmtId="0" fontId="0" fillId="0" borderId="0" xfId="0"/>
    <xf numFmtId="0" fontId="7" fillId="3" borderId="0" xfId="2" applyFont="1" applyFill="1" applyBorder="1" applyAlignment="1">
      <alignment horizontal="center"/>
    </xf>
    <xf numFmtId="0" fontId="8" fillId="3" borderId="0" xfId="0" applyNumberFormat="1" applyFont="1" applyFill="1" applyAlignment="1">
      <alignment horizontal="center" wrapText="1"/>
    </xf>
    <xf numFmtId="0" fontId="7" fillId="3" borderId="0" xfId="3" applyNumberFormat="1" applyFont="1" applyFill="1" applyBorder="1" applyAlignment="1">
      <alignment horizontal="left" vertical="center" wrapText="1"/>
    </xf>
    <xf numFmtId="0" fontId="9" fillId="3" borderId="0" xfId="3" applyNumberFormat="1" applyFont="1" applyFill="1" applyBorder="1" applyAlignment="1">
      <alignment horizontal="left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44" fontId="7" fillId="3" borderId="0" xfId="5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/>
    <xf numFmtId="0" fontId="8" fillId="3" borderId="0" xfId="0" applyFont="1" applyFill="1"/>
    <xf numFmtId="0" fontId="12" fillId="3" borderId="0" xfId="0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164" fontId="5" fillId="3" borderId="1" xfId="5" applyNumberFormat="1" applyFont="1" applyFill="1" applyBorder="1" applyAlignment="1">
      <alignment horizontal="center" vertical="center"/>
    </xf>
    <xf numFmtId="0" fontId="13" fillId="3" borderId="0" xfId="0" applyNumberFormat="1" applyFont="1" applyFill="1"/>
    <xf numFmtId="0" fontId="14" fillId="3" borderId="0" xfId="0" applyFont="1" applyFill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49" fontId="15" fillId="3" borderId="0" xfId="1" applyNumberFormat="1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 vertical="center"/>
    </xf>
    <xf numFmtId="49" fontId="16" fillId="3" borderId="0" xfId="3" applyNumberFormat="1" applyFont="1" applyFill="1" applyBorder="1" applyAlignment="1">
      <alignment vertical="center"/>
    </xf>
    <xf numFmtId="0" fontId="17" fillId="3" borderId="5" xfId="0" applyNumberFormat="1" applyFont="1" applyFill="1" applyBorder="1"/>
    <xf numFmtId="49" fontId="16" fillId="3" borderId="5" xfId="3" applyNumberFormat="1" applyFont="1" applyFill="1" applyBorder="1" applyAlignment="1">
      <alignment vertical="center"/>
    </xf>
    <xf numFmtId="0" fontId="16" fillId="3" borderId="0" xfId="3" applyFont="1" applyFill="1" applyBorder="1" applyAlignment="1">
      <alignment horizontal="right" vertical="center"/>
    </xf>
    <xf numFmtId="0" fontId="0" fillId="3" borderId="0" xfId="0" applyFill="1"/>
    <xf numFmtId="0" fontId="18" fillId="3" borderId="0" xfId="0" applyFont="1" applyFill="1"/>
    <xf numFmtId="49" fontId="16" fillId="3" borderId="0" xfId="3" applyNumberFormat="1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vertical="center"/>
    </xf>
    <xf numFmtId="44" fontId="0" fillId="3" borderId="0" xfId="5" applyFont="1" applyFill="1"/>
    <xf numFmtId="0" fontId="0" fillId="3" borderId="0" xfId="0" applyNumberFormat="1" applyFill="1"/>
    <xf numFmtId="0" fontId="0" fillId="3" borderId="0" xfId="0" applyFill="1" applyAlignment="1">
      <alignment horizontal="center"/>
    </xf>
    <xf numFmtId="0" fontId="7" fillId="3" borderId="0" xfId="3" applyFont="1" applyFill="1" applyAlignment="1">
      <alignment horizontal="center" vertical="center"/>
    </xf>
    <xf numFmtId="0" fontId="7" fillId="3" borderId="0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/>
    <xf numFmtId="14" fontId="8" fillId="3" borderId="1" xfId="0" applyNumberFormat="1" applyFont="1" applyFill="1" applyBorder="1"/>
    <xf numFmtId="0" fontId="8" fillId="3" borderId="1" xfId="0" applyFont="1" applyFill="1" applyBorder="1" applyAlignment="1">
      <alignment horizontal="center"/>
    </xf>
    <xf numFmtId="164" fontId="12" fillId="3" borderId="7" xfId="0" applyNumberFormat="1" applyFont="1" applyFill="1" applyBorder="1"/>
    <xf numFmtId="0" fontId="8" fillId="3" borderId="7" xfId="0" applyFont="1" applyFill="1" applyBorder="1"/>
    <xf numFmtId="0" fontId="12" fillId="3" borderId="0" xfId="0" applyFont="1" applyFill="1"/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64" fontId="8" fillId="3" borderId="0" xfId="0" applyNumberFormat="1" applyFont="1" applyFill="1"/>
    <xf numFmtId="165" fontId="8" fillId="3" borderId="0" xfId="0" applyNumberFormat="1" applyFont="1" applyFill="1"/>
    <xf numFmtId="0" fontId="12" fillId="3" borderId="0" xfId="0" applyFont="1" applyFill="1" applyBorder="1"/>
    <xf numFmtId="164" fontId="12" fillId="3" borderId="0" xfId="0" applyNumberFormat="1" applyFont="1" applyFill="1" applyBorder="1"/>
    <xf numFmtId="0" fontId="8" fillId="3" borderId="0" xfId="0" applyFont="1" applyFill="1" applyAlignment="1">
      <alignment wrapText="1"/>
    </xf>
    <xf numFmtId="0" fontId="12" fillId="3" borderId="1" xfId="0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164" fontId="12" fillId="3" borderId="0" xfId="0" applyNumberFormat="1" applyFont="1" applyFill="1"/>
    <xf numFmtId="0" fontId="5" fillId="3" borderId="0" xfId="3" applyFont="1" applyFill="1" applyBorder="1" applyAlignment="1">
      <alignment vertical="center"/>
    </xf>
    <xf numFmtId="164" fontId="12" fillId="3" borderId="8" xfId="0" applyNumberFormat="1" applyFont="1" applyFill="1" applyBorder="1"/>
    <xf numFmtId="0" fontId="7" fillId="3" borderId="0" xfId="2" applyFont="1" applyFill="1" applyBorder="1" applyAlignment="1">
      <alignment horizontal="left" vertical="center"/>
    </xf>
    <xf numFmtId="164" fontId="8" fillId="3" borderId="0" xfId="0" applyNumberFormat="1" applyFont="1" applyFill="1" applyBorder="1"/>
    <xf numFmtId="0" fontId="6" fillId="3" borderId="0" xfId="3" applyFont="1" applyFill="1" applyBorder="1" applyAlignment="1">
      <alignment vertical="center"/>
    </xf>
    <xf numFmtId="164" fontId="19" fillId="3" borderId="1" xfId="0" applyNumberFormat="1" applyFont="1" applyFill="1" applyBorder="1"/>
    <xf numFmtId="0" fontId="20" fillId="3" borderId="1" xfId="0" applyFont="1" applyFill="1" applyBorder="1"/>
    <xf numFmtId="49" fontId="8" fillId="3" borderId="0" xfId="0" applyNumberFormat="1" applyFont="1" applyFill="1"/>
    <xf numFmtId="44" fontId="5" fillId="3" borderId="0" xfId="5" applyNumberFormat="1" applyFont="1" applyFill="1" applyBorder="1" applyAlignment="1">
      <alignment horizontal="center" vertical="center"/>
    </xf>
    <xf numFmtId="44" fontId="5" fillId="3" borderId="5" xfId="5" applyNumberFormat="1" applyFont="1" applyFill="1" applyBorder="1" applyAlignment="1">
      <alignment vertical="center"/>
    </xf>
    <xf numFmtId="44" fontId="13" fillId="3" borderId="0" xfId="5" applyNumberFormat="1" applyFont="1" applyFill="1"/>
    <xf numFmtId="0" fontId="8" fillId="3" borderId="0" xfId="0" applyFont="1" applyFill="1" applyBorder="1"/>
    <xf numFmtId="0" fontId="9" fillId="3" borderId="0" xfId="1" applyNumberFormat="1" applyFont="1" applyFill="1" applyBorder="1" applyAlignment="1">
      <alignment horizontal="center" vertical="center"/>
    </xf>
    <xf numFmtId="14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2" applyFont="1" applyFill="1" applyBorder="1" applyAlignment="1">
      <alignment vertical="center"/>
    </xf>
    <xf numFmtId="164" fontId="8" fillId="3" borderId="6" xfId="0" applyNumberFormat="1" applyFont="1" applyFill="1" applyBorder="1"/>
    <xf numFmtId="0" fontId="8" fillId="3" borderId="6" xfId="0" applyFont="1" applyFill="1" applyBorder="1" applyAlignment="1">
      <alignment horizontal="center" vertical="center" wrapText="1"/>
    </xf>
    <xf numFmtId="165" fontId="8" fillId="3" borderId="6" xfId="0" applyNumberFormat="1" applyFont="1" applyFill="1" applyBorder="1"/>
    <xf numFmtId="14" fontId="8" fillId="3" borderId="6" xfId="0" applyNumberFormat="1" applyFont="1" applyFill="1" applyBorder="1" applyAlignment="1">
      <alignment horizontal="center"/>
    </xf>
    <xf numFmtId="14" fontId="8" fillId="3" borderId="0" xfId="0" applyNumberFormat="1" applyFont="1" applyFill="1" applyBorder="1"/>
    <xf numFmtId="0" fontId="8" fillId="3" borderId="8" xfId="0" applyFont="1" applyFill="1" applyBorder="1"/>
    <xf numFmtId="0" fontId="8" fillId="3" borderId="0" xfId="0" applyFont="1" applyFill="1" applyBorder="1" applyAlignment="1">
      <alignment horizontal="center" vertical="center" wrapText="1"/>
    </xf>
    <xf numFmtId="165" fontId="8" fillId="3" borderId="0" xfId="0" applyNumberFormat="1" applyFont="1" applyFill="1" applyBorder="1"/>
    <xf numFmtId="166" fontId="12" fillId="3" borderId="0" xfId="0" applyNumberFormat="1" applyFont="1" applyFill="1"/>
    <xf numFmtId="0" fontId="8" fillId="3" borderId="0" xfId="0" applyFont="1" applyFill="1" applyAlignment="1">
      <alignment horizontal="center"/>
    </xf>
    <xf numFmtId="166" fontId="8" fillId="3" borderId="0" xfId="0" applyNumberFormat="1" applyFont="1" applyFill="1"/>
    <xf numFmtId="0" fontId="8" fillId="3" borderId="1" xfId="0" applyFont="1" applyFill="1" applyBorder="1"/>
    <xf numFmtId="14" fontId="8" fillId="3" borderId="1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wrapText="1"/>
    </xf>
    <xf numFmtId="0" fontId="12" fillId="3" borderId="8" xfId="0" applyFont="1" applyFill="1" applyBorder="1"/>
    <xf numFmtId="165" fontId="12" fillId="3" borderId="8" xfId="0" applyNumberFormat="1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12" fillId="3" borderId="0" xfId="0" applyFont="1" applyFill="1" applyBorder="1" applyAlignment="1">
      <alignment horizontal="center"/>
    </xf>
    <xf numFmtId="0" fontId="11" fillId="3" borderId="0" xfId="4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0" fontId="16" fillId="3" borderId="6" xfId="3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3" borderId="1" xfId="2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49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9" fillId="3" borderId="1" xfId="2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center"/>
    </xf>
    <xf numFmtId="0" fontId="9" fillId="3" borderId="1" xfId="3" applyNumberFormat="1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/>
    <xf numFmtId="4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center" vertical="center"/>
    </xf>
    <xf numFmtId="0" fontId="9" fillId="3" borderId="13" xfId="1" applyNumberFormat="1" applyFont="1" applyFill="1" applyBorder="1" applyAlignment="1">
      <alignment horizontal="center" vertical="center"/>
    </xf>
    <xf numFmtId="0" fontId="8" fillId="3" borderId="13" xfId="0" applyFont="1" applyFill="1" applyBorder="1"/>
    <xf numFmtId="14" fontId="8" fillId="3" borderId="13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left" vertical="center"/>
    </xf>
    <xf numFmtId="0" fontId="9" fillId="3" borderId="13" xfId="2" applyFont="1" applyFill="1" applyBorder="1" applyAlignment="1">
      <alignment horizontal="left" vertical="center"/>
    </xf>
    <xf numFmtId="164" fontId="8" fillId="3" borderId="13" xfId="0" applyNumberFormat="1" applyFont="1" applyFill="1" applyBorder="1"/>
    <xf numFmtId="0" fontId="8" fillId="3" borderId="13" xfId="0" applyFont="1" applyFill="1" applyBorder="1" applyAlignment="1">
      <alignment horizontal="center"/>
    </xf>
    <xf numFmtId="14" fontId="8" fillId="3" borderId="13" xfId="0" applyNumberFormat="1" applyFont="1" applyFill="1" applyBorder="1"/>
    <xf numFmtId="0" fontId="9" fillId="3" borderId="2" xfId="2" applyFont="1" applyFill="1" applyBorder="1" applyAlignment="1">
      <alignment vertical="center"/>
    </xf>
    <xf numFmtId="164" fontId="9" fillId="3" borderId="1" xfId="1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/>
    </xf>
    <xf numFmtId="0" fontId="24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/>
    </xf>
    <xf numFmtId="166" fontId="8" fillId="3" borderId="0" xfId="0" applyNumberFormat="1" applyFont="1" applyFill="1" applyBorder="1" applyAlignment="1">
      <alignment horizontal="center"/>
    </xf>
    <xf numFmtId="0" fontId="7" fillId="3" borderId="2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  <xf numFmtId="0" fontId="16" fillId="3" borderId="0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/>
    </xf>
    <xf numFmtId="0" fontId="16" fillId="3" borderId="6" xfId="3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/>
    </xf>
    <xf numFmtId="0" fontId="10" fillId="3" borderId="0" xfId="4" applyFont="1" applyFill="1" applyBorder="1" applyAlignment="1">
      <alignment horizontal="center" vertical="center" wrapText="1"/>
    </xf>
    <xf numFmtId="0" fontId="11" fillId="3" borderId="0" xfId="4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7" fillId="3" borderId="0" xfId="2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 vertical="center" wrapText="1"/>
    </xf>
  </cellXfs>
  <cellStyles count="7">
    <cellStyle name="Énfasis2" xfId="1" builtinId="33"/>
    <cellStyle name="Hipervínculo" xfId="4" builtinId="8"/>
    <cellStyle name="Moneda" xfId="5" builtinId="4"/>
    <cellStyle name="Moneda 2" xfId="6"/>
    <cellStyle name="Normal" xfId="0" builtinId="0"/>
    <cellStyle name="Normal 2" xfId="3"/>
    <cellStyle name="Normal_jacki 031-029-021-022_POR DIVISIÓN FUNCIONAL JACKI3 28-05-2010 " xfId="2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8"/>
      <tableStyleElement type="headerRow" dxfId="4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131078</xdr:colOff>
      <xdr:row>0</xdr:row>
      <xdr:rowOff>0</xdr:rowOff>
    </xdr:from>
    <xdr:to>
      <xdr:col>8</xdr:col>
      <xdr:colOff>1082291</xdr:colOff>
      <xdr:row>7</xdr:row>
      <xdr:rowOff>5352</xdr:rowOff>
    </xdr:to>
    <xdr:pic>
      <xdr:nvPicPr>
        <xdr:cNvPr id="9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769679" y="0"/>
          <a:ext cx="950412" cy="114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80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109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119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E:\mtambito\AppData\Roaming\Microsoft\Excel\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B157"/>
  <sheetViews>
    <sheetView tabSelected="1" topLeftCell="B31" zoomScaleNormal="100" workbookViewId="0">
      <selection activeCell="G49" sqref="G49"/>
    </sheetView>
  </sheetViews>
  <sheetFormatPr baseColWidth="10" defaultRowHeight="12.75" x14ac:dyDescent="0.2"/>
  <cols>
    <col min="1" max="1" width="11.42578125" style="8"/>
    <col min="2" max="2" width="7.85546875" style="8" customWidth="1"/>
    <col min="3" max="3" width="10.85546875" style="8" customWidth="1"/>
    <col min="4" max="4" width="17.5703125" style="8" customWidth="1"/>
    <col min="5" max="5" width="15.85546875" style="77" customWidth="1"/>
    <col min="6" max="6" width="24.5703125" style="77" customWidth="1"/>
    <col min="7" max="7" width="32.28515625" style="8" customWidth="1"/>
    <col min="8" max="8" width="20.42578125" style="8" customWidth="1"/>
    <col min="9" max="9" width="16.28515625" style="8" customWidth="1"/>
    <col min="10" max="10" width="16.140625" style="8" customWidth="1"/>
    <col min="11" max="11" width="4.28515625" style="8" customWidth="1"/>
    <col min="12" max="12" width="14.5703125" style="37" bestFit="1" customWidth="1"/>
    <col min="13" max="13" width="12.7109375" style="37" customWidth="1"/>
    <col min="14" max="14" width="13.5703125" style="37" customWidth="1"/>
    <col min="15" max="15" width="11.5703125" style="37" bestFit="1" customWidth="1"/>
    <col min="16" max="16" width="17" style="8" customWidth="1"/>
    <col min="17" max="16384" width="11.42578125" style="8"/>
  </cols>
  <sheetData>
    <row r="2" spans="2:20 16382:16382" x14ac:dyDescent="0.2">
      <c r="C2" s="139" t="s">
        <v>41</v>
      </c>
      <c r="D2" s="140"/>
      <c r="E2" s="140"/>
      <c r="F2" s="140"/>
      <c r="G2" s="140"/>
      <c r="H2" s="140"/>
      <c r="I2" s="140"/>
      <c r="J2" s="140"/>
      <c r="K2" s="89"/>
    </row>
    <row r="3" spans="2:20 16382:16382" x14ac:dyDescent="0.2">
      <c r="D3" s="141" t="s">
        <v>42</v>
      </c>
      <c r="E3" s="141"/>
      <c r="F3" s="141"/>
      <c r="G3" s="141"/>
      <c r="H3" s="141"/>
      <c r="I3" s="141"/>
    </row>
    <row r="5" spans="2:20 16382:16382" x14ac:dyDescent="0.2">
      <c r="D5" s="142" t="s">
        <v>305</v>
      </c>
      <c r="E5" s="142"/>
      <c r="F5" s="142"/>
      <c r="G5" s="142"/>
      <c r="H5" s="142"/>
      <c r="I5" s="142"/>
      <c r="J5" s="142"/>
      <c r="K5" s="90"/>
    </row>
    <row r="6" spans="2:20 16382:16382" x14ac:dyDescent="0.2">
      <c r="C6" s="136" t="s">
        <v>43</v>
      </c>
      <c r="D6" s="137"/>
      <c r="E6" s="137"/>
      <c r="F6" s="137"/>
      <c r="G6" s="137"/>
      <c r="H6" s="137"/>
      <c r="I6" s="137"/>
      <c r="J6" s="138"/>
      <c r="K6" s="91"/>
      <c r="P6" s="90"/>
    </row>
    <row r="7" spans="2:20 16382:16382" ht="11.25" customHeight="1" x14ac:dyDescent="0.2">
      <c r="D7" s="90"/>
      <c r="E7" s="1"/>
      <c r="F7" s="1"/>
      <c r="G7" s="90"/>
      <c r="H7" s="90"/>
      <c r="I7" s="90"/>
      <c r="J7" s="90"/>
      <c r="K7" s="90"/>
      <c r="P7" s="90"/>
    </row>
    <row r="8" spans="2:20 16382:16382" ht="12.75" customHeight="1" x14ac:dyDescent="0.2">
      <c r="C8" s="143" t="s">
        <v>44</v>
      </c>
      <c r="D8" s="143"/>
      <c r="E8" s="143"/>
      <c r="F8" s="143"/>
      <c r="G8" s="143"/>
      <c r="H8" s="143"/>
      <c r="I8" s="143"/>
      <c r="J8" s="143"/>
      <c r="K8" s="91"/>
      <c r="L8" s="144" t="s">
        <v>136</v>
      </c>
      <c r="M8" s="145"/>
      <c r="N8" s="145"/>
      <c r="O8" s="146"/>
      <c r="P8" s="150" t="s">
        <v>140</v>
      </c>
      <c r="Q8" s="150"/>
      <c r="R8" s="150"/>
    </row>
    <row r="9" spans="2:20 16382:16382" x14ac:dyDescent="0.2">
      <c r="C9" s="130" t="s">
        <v>45</v>
      </c>
      <c r="D9" s="130"/>
      <c r="E9" s="130"/>
      <c r="F9" s="130"/>
      <c r="G9" s="130"/>
      <c r="H9" s="130"/>
      <c r="I9" s="130"/>
      <c r="J9" s="130"/>
      <c r="K9" s="91"/>
      <c r="L9" s="147"/>
      <c r="M9" s="148"/>
      <c r="N9" s="148"/>
      <c r="O9" s="149"/>
      <c r="P9" s="150"/>
      <c r="Q9" s="150"/>
      <c r="R9" s="150"/>
    </row>
    <row r="10" spans="2:20 16382:16382" ht="33.75" customHeight="1" x14ac:dyDescent="0.2">
      <c r="B10" s="38" t="s">
        <v>39</v>
      </c>
      <c r="C10" s="38" t="s">
        <v>38</v>
      </c>
      <c r="D10" s="38" t="s">
        <v>37</v>
      </c>
      <c r="E10" s="39" t="s">
        <v>36</v>
      </c>
      <c r="F10" s="39" t="s">
        <v>35</v>
      </c>
      <c r="G10" s="38" t="s">
        <v>34</v>
      </c>
      <c r="H10" s="38" t="s">
        <v>33</v>
      </c>
      <c r="I10" s="38" t="s">
        <v>78</v>
      </c>
      <c r="J10" s="38" t="s">
        <v>32</v>
      </c>
      <c r="K10" s="9"/>
      <c r="L10" s="40" t="s">
        <v>132</v>
      </c>
      <c r="M10" s="41" t="s">
        <v>133</v>
      </c>
      <c r="N10" s="41" t="s">
        <v>134</v>
      </c>
      <c r="O10" s="41" t="s">
        <v>135</v>
      </c>
      <c r="P10" s="42" t="s">
        <v>31</v>
      </c>
      <c r="Q10" s="43" t="s">
        <v>138</v>
      </c>
      <c r="R10" s="86" t="s">
        <v>139</v>
      </c>
    </row>
    <row r="11" spans="2:20 16382:16382" x14ac:dyDescent="0.2">
      <c r="B11" s="79">
        <v>1</v>
      </c>
      <c r="C11" s="94">
        <v>28525</v>
      </c>
      <c r="D11" s="79" t="s">
        <v>30</v>
      </c>
      <c r="E11" s="80">
        <v>43467</v>
      </c>
      <c r="F11" s="80" t="s">
        <v>29</v>
      </c>
      <c r="G11" s="95" t="s">
        <v>28</v>
      </c>
      <c r="H11" s="96" t="s">
        <v>14</v>
      </c>
      <c r="I11" s="97">
        <v>20000</v>
      </c>
      <c r="J11" s="98" t="s">
        <v>279</v>
      </c>
      <c r="K11" s="10"/>
      <c r="L11" s="7">
        <f t="shared" ref="L11:L16" si="0">I11</f>
        <v>20000</v>
      </c>
      <c r="M11" s="31"/>
      <c r="N11" s="32">
        <f>(IF(M11="Pequeño Contribuyente",L11*5%,0))</f>
        <v>0</v>
      </c>
      <c r="O11" s="32">
        <f>IF(M11="Sujeto a Retención",L11/1.12*5%,0)</f>
        <v>0</v>
      </c>
      <c r="P11" s="34" t="s">
        <v>79</v>
      </c>
      <c r="Q11" s="80" t="str">
        <f ca="1">IF(P11&lt;R11,"VENCIDA","-")</f>
        <v>-</v>
      </c>
      <c r="R11" s="33">
        <f ca="1">TODAY()</f>
        <v>43721</v>
      </c>
      <c r="T11" s="44"/>
      <c r="XFB11" s="8" t="s">
        <v>137</v>
      </c>
    </row>
    <row r="12" spans="2:20 16382:16382" x14ac:dyDescent="0.2">
      <c r="B12" s="79">
        <f>B11+1</f>
        <v>2</v>
      </c>
      <c r="C12" s="34">
        <v>21174644</v>
      </c>
      <c r="D12" s="99" t="s">
        <v>219</v>
      </c>
      <c r="E12" s="80">
        <v>43621</v>
      </c>
      <c r="F12" s="34" t="s">
        <v>177</v>
      </c>
      <c r="G12" s="100" t="s">
        <v>178</v>
      </c>
      <c r="H12" s="100" t="s">
        <v>222</v>
      </c>
      <c r="I12" s="97">
        <v>18000</v>
      </c>
      <c r="J12" s="31" t="s">
        <v>213</v>
      </c>
      <c r="K12" s="10"/>
      <c r="L12" s="7">
        <v>18000</v>
      </c>
      <c r="M12" s="31"/>
      <c r="N12" s="32"/>
      <c r="O12" s="32"/>
      <c r="P12" s="34"/>
      <c r="Q12" s="80"/>
      <c r="R12" s="33"/>
      <c r="T12" s="44"/>
    </row>
    <row r="13" spans="2:20 16382:16382" x14ac:dyDescent="0.2">
      <c r="B13" s="79">
        <f t="shared" ref="B13:B55" si="1">B12+1</f>
        <v>3</v>
      </c>
      <c r="C13" s="34">
        <v>17065402</v>
      </c>
      <c r="D13" s="99" t="s">
        <v>220</v>
      </c>
      <c r="E13" s="80">
        <v>43621</v>
      </c>
      <c r="F13" s="34" t="s">
        <v>177</v>
      </c>
      <c r="G13" s="100" t="s">
        <v>182</v>
      </c>
      <c r="H13" s="100" t="s">
        <v>222</v>
      </c>
      <c r="I13" s="97">
        <v>12000</v>
      </c>
      <c r="J13" s="31" t="s">
        <v>293</v>
      </c>
      <c r="K13" s="10"/>
      <c r="L13" s="7">
        <v>12000</v>
      </c>
      <c r="M13" s="31"/>
      <c r="N13" s="32">
        <v>0</v>
      </c>
      <c r="O13" s="32">
        <f t="shared" ref="O13" si="2">IF(M13="Sujeto a Retención",L13/1.12*5%,0)</f>
        <v>0</v>
      </c>
      <c r="P13" s="34"/>
      <c r="Q13" s="80"/>
      <c r="R13" s="33"/>
      <c r="T13" s="44"/>
    </row>
    <row r="14" spans="2:20 16382:16382" x14ac:dyDescent="0.2">
      <c r="B14" s="79">
        <f t="shared" si="1"/>
        <v>4</v>
      </c>
      <c r="C14" s="34">
        <v>31722679</v>
      </c>
      <c r="D14" s="99" t="s">
        <v>221</v>
      </c>
      <c r="E14" s="80">
        <v>43621</v>
      </c>
      <c r="F14" s="34" t="s">
        <v>174</v>
      </c>
      <c r="G14" s="100" t="s">
        <v>192</v>
      </c>
      <c r="H14" s="100" t="s">
        <v>222</v>
      </c>
      <c r="I14" s="97">
        <v>15000</v>
      </c>
      <c r="J14" s="31" t="s">
        <v>201</v>
      </c>
      <c r="K14" s="10"/>
      <c r="L14" s="7">
        <v>15000</v>
      </c>
      <c r="M14" s="31"/>
      <c r="N14" s="32">
        <v>0</v>
      </c>
      <c r="O14" s="32"/>
      <c r="P14" s="34"/>
      <c r="Q14" s="80"/>
      <c r="R14" s="33"/>
      <c r="T14" s="44"/>
    </row>
    <row r="15" spans="2:20 16382:16382" x14ac:dyDescent="0.2">
      <c r="B15" s="79">
        <f t="shared" si="1"/>
        <v>5</v>
      </c>
      <c r="C15" s="94">
        <v>7090730</v>
      </c>
      <c r="D15" s="79" t="s">
        <v>205</v>
      </c>
      <c r="E15" s="80">
        <v>43467</v>
      </c>
      <c r="F15" s="80" t="s">
        <v>29</v>
      </c>
      <c r="G15" s="95" t="s">
        <v>204</v>
      </c>
      <c r="H15" s="96" t="s">
        <v>9</v>
      </c>
      <c r="I15" s="97">
        <v>13000</v>
      </c>
      <c r="J15" s="98" t="s">
        <v>206</v>
      </c>
      <c r="K15" s="10"/>
      <c r="L15" s="7">
        <v>13000</v>
      </c>
      <c r="M15" s="31"/>
      <c r="N15" s="32">
        <v>0</v>
      </c>
      <c r="O15" s="32"/>
      <c r="P15" s="34" t="s">
        <v>79</v>
      </c>
      <c r="Q15" s="80"/>
      <c r="R15" s="33"/>
      <c r="T15" s="44"/>
    </row>
    <row r="16" spans="2:20 16382:16382" x14ac:dyDescent="0.2">
      <c r="B16" s="79">
        <f t="shared" si="1"/>
        <v>6</v>
      </c>
      <c r="C16" s="94">
        <v>36678902</v>
      </c>
      <c r="D16" s="79" t="s">
        <v>223</v>
      </c>
      <c r="E16" s="80">
        <v>43621</v>
      </c>
      <c r="F16" s="80" t="s">
        <v>224</v>
      </c>
      <c r="G16" s="95" t="s">
        <v>27</v>
      </c>
      <c r="H16" s="96" t="s">
        <v>8</v>
      </c>
      <c r="I16" s="97">
        <v>12000</v>
      </c>
      <c r="J16" s="98" t="s">
        <v>265</v>
      </c>
      <c r="K16" s="11"/>
      <c r="L16" s="7">
        <f t="shared" si="0"/>
        <v>12000</v>
      </c>
      <c r="M16" s="31"/>
      <c r="N16" s="32">
        <f t="shared" ref="N16:N55" si="3">L16*5%</f>
        <v>600</v>
      </c>
      <c r="O16" s="32">
        <f t="shared" ref="O16:O55" si="4">IF(M16="Sujeto a Retención",L16/1.12*5%,0)</f>
        <v>0</v>
      </c>
      <c r="P16" s="34" t="s">
        <v>79</v>
      </c>
      <c r="Q16" s="80" t="str">
        <f t="shared" ref="Q16:Q48" ca="1" si="5">IF(P16&lt;R16,"VENCIDA","-")</f>
        <v>-</v>
      </c>
      <c r="R16" s="33">
        <f t="shared" ref="R16:R48" ca="1" si="6">TODAY()</f>
        <v>43721</v>
      </c>
    </row>
    <row r="17" spans="2:18" x14ac:dyDescent="0.2">
      <c r="B17" s="79">
        <f t="shared" si="1"/>
        <v>7</v>
      </c>
      <c r="C17" s="94">
        <v>66339200</v>
      </c>
      <c r="D17" s="79" t="s">
        <v>225</v>
      </c>
      <c r="E17" s="80">
        <v>43621</v>
      </c>
      <c r="F17" s="80" t="s">
        <v>224</v>
      </c>
      <c r="G17" s="101" t="s">
        <v>160</v>
      </c>
      <c r="H17" s="96" t="s">
        <v>161</v>
      </c>
      <c r="I17" s="97">
        <v>15000</v>
      </c>
      <c r="J17" s="98" t="s">
        <v>267</v>
      </c>
      <c r="K17" s="11"/>
      <c r="L17" s="7">
        <v>15000</v>
      </c>
      <c r="M17" s="31"/>
      <c r="N17" s="32">
        <f t="shared" si="3"/>
        <v>750</v>
      </c>
      <c r="O17" s="32">
        <f t="shared" si="4"/>
        <v>0</v>
      </c>
      <c r="P17" s="34" t="s">
        <v>79</v>
      </c>
      <c r="Q17" s="80" t="str">
        <f t="shared" ca="1" si="5"/>
        <v>-</v>
      </c>
      <c r="R17" s="33">
        <f t="shared" ca="1" si="6"/>
        <v>43721</v>
      </c>
    </row>
    <row r="18" spans="2:18" x14ac:dyDescent="0.2">
      <c r="B18" s="79">
        <f t="shared" si="1"/>
        <v>8</v>
      </c>
      <c r="C18" s="34">
        <v>63947889</v>
      </c>
      <c r="D18" s="34" t="s">
        <v>244</v>
      </c>
      <c r="E18" s="80">
        <v>43621</v>
      </c>
      <c r="F18" s="34" t="s">
        <v>177</v>
      </c>
      <c r="G18" s="100" t="s">
        <v>183</v>
      </c>
      <c r="H18" s="96" t="s">
        <v>161</v>
      </c>
      <c r="I18" s="97">
        <v>8000</v>
      </c>
      <c r="J18" s="31" t="s">
        <v>203</v>
      </c>
      <c r="K18" s="11"/>
      <c r="L18" s="7">
        <v>8000</v>
      </c>
      <c r="M18" s="31"/>
      <c r="N18" s="32">
        <f t="shared" si="3"/>
        <v>400</v>
      </c>
      <c r="O18" s="32">
        <f t="shared" si="4"/>
        <v>0</v>
      </c>
      <c r="P18" s="80">
        <v>43961</v>
      </c>
      <c r="Q18" s="80" t="str">
        <f t="shared" ca="1" si="5"/>
        <v>-</v>
      </c>
      <c r="R18" s="33">
        <f t="shared" ca="1" si="6"/>
        <v>43721</v>
      </c>
    </row>
    <row r="19" spans="2:18" x14ac:dyDescent="0.2">
      <c r="B19" s="79">
        <f t="shared" si="1"/>
        <v>9</v>
      </c>
      <c r="C19" s="94">
        <v>23234741</v>
      </c>
      <c r="D19" s="79" t="s">
        <v>40</v>
      </c>
      <c r="E19" s="80">
        <v>43467</v>
      </c>
      <c r="F19" s="80" t="s">
        <v>29</v>
      </c>
      <c r="G19" s="95" t="s">
        <v>26</v>
      </c>
      <c r="H19" s="96" t="s">
        <v>294</v>
      </c>
      <c r="I19" s="97">
        <v>10500</v>
      </c>
      <c r="J19" s="98" t="s">
        <v>306</v>
      </c>
      <c r="K19" s="11"/>
      <c r="L19" s="7">
        <v>10500</v>
      </c>
      <c r="M19" s="31"/>
      <c r="N19" s="32">
        <f t="shared" si="3"/>
        <v>525</v>
      </c>
      <c r="O19" s="32">
        <f t="shared" si="4"/>
        <v>0</v>
      </c>
      <c r="P19" s="34" t="s">
        <v>79</v>
      </c>
      <c r="Q19" s="80" t="str">
        <f t="shared" ca="1" si="5"/>
        <v>-</v>
      </c>
      <c r="R19" s="33">
        <f t="shared" ca="1" si="6"/>
        <v>43721</v>
      </c>
    </row>
    <row r="20" spans="2:18" x14ac:dyDescent="0.2">
      <c r="B20" s="79">
        <f t="shared" si="1"/>
        <v>10</v>
      </c>
      <c r="C20" s="94">
        <v>65879279</v>
      </c>
      <c r="D20" s="79" t="s">
        <v>84</v>
      </c>
      <c r="E20" s="80">
        <v>43467</v>
      </c>
      <c r="F20" s="80" t="s">
        <v>29</v>
      </c>
      <c r="G20" s="101" t="s">
        <v>24</v>
      </c>
      <c r="H20" s="96" t="s">
        <v>15</v>
      </c>
      <c r="I20" s="97">
        <v>8000</v>
      </c>
      <c r="J20" s="98" t="s">
        <v>280</v>
      </c>
      <c r="K20" s="11"/>
      <c r="L20" s="7">
        <f>I22</f>
        <v>8000</v>
      </c>
      <c r="M20" s="31"/>
      <c r="N20" s="32">
        <f t="shared" si="3"/>
        <v>400</v>
      </c>
      <c r="O20" s="32">
        <f t="shared" si="4"/>
        <v>0</v>
      </c>
      <c r="P20" s="80">
        <v>43872</v>
      </c>
      <c r="Q20" s="80" t="str">
        <f t="shared" ca="1" si="5"/>
        <v>-</v>
      </c>
      <c r="R20" s="33">
        <f t="shared" ca="1" si="6"/>
        <v>43721</v>
      </c>
    </row>
    <row r="21" spans="2:18" ht="12.75" customHeight="1" x14ac:dyDescent="0.2">
      <c r="B21" s="79">
        <f t="shared" si="1"/>
        <v>11</v>
      </c>
      <c r="C21" s="34">
        <v>100477569</v>
      </c>
      <c r="D21" s="34" t="s">
        <v>246</v>
      </c>
      <c r="E21" s="80">
        <v>43626</v>
      </c>
      <c r="F21" s="34" t="s">
        <v>194</v>
      </c>
      <c r="G21" s="100" t="s">
        <v>195</v>
      </c>
      <c r="H21" s="100" t="s">
        <v>247</v>
      </c>
      <c r="I21" s="97">
        <v>7000</v>
      </c>
      <c r="J21" s="31" t="s">
        <v>266</v>
      </c>
      <c r="K21" s="11"/>
      <c r="L21" s="7">
        <v>7000</v>
      </c>
      <c r="M21" s="31" t="s">
        <v>137</v>
      </c>
      <c r="N21" s="32">
        <f t="shared" si="3"/>
        <v>350</v>
      </c>
      <c r="O21" s="32">
        <f t="shared" si="4"/>
        <v>0</v>
      </c>
      <c r="P21" s="80">
        <v>44323</v>
      </c>
      <c r="Q21" s="80" t="str">
        <f t="shared" si="5"/>
        <v>-</v>
      </c>
      <c r="R21" s="33"/>
    </row>
    <row r="22" spans="2:18" x14ac:dyDescent="0.2">
      <c r="B22" s="79">
        <f t="shared" si="1"/>
        <v>12</v>
      </c>
      <c r="C22" s="94">
        <v>47433728</v>
      </c>
      <c r="D22" s="79" t="s">
        <v>85</v>
      </c>
      <c r="E22" s="80">
        <v>43467</v>
      </c>
      <c r="F22" s="80" t="s">
        <v>29</v>
      </c>
      <c r="G22" s="101" t="s">
        <v>23</v>
      </c>
      <c r="H22" s="96" t="s">
        <v>8</v>
      </c>
      <c r="I22" s="97">
        <v>8000</v>
      </c>
      <c r="J22" s="98" t="s">
        <v>291</v>
      </c>
      <c r="K22" s="11"/>
      <c r="L22" s="7">
        <v>8000</v>
      </c>
      <c r="M22" s="31"/>
      <c r="N22" s="32">
        <f t="shared" si="3"/>
        <v>400</v>
      </c>
      <c r="O22" s="32">
        <f t="shared" si="4"/>
        <v>0</v>
      </c>
      <c r="P22" s="80">
        <v>44387</v>
      </c>
      <c r="Q22" s="80" t="str">
        <f t="shared" ca="1" si="5"/>
        <v>-</v>
      </c>
      <c r="R22" s="33">
        <f t="shared" ca="1" si="6"/>
        <v>43721</v>
      </c>
    </row>
    <row r="23" spans="2:18" x14ac:dyDescent="0.2">
      <c r="B23" s="79">
        <f t="shared" si="1"/>
        <v>13</v>
      </c>
      <c r="C23" s="34">
        <v>84529008</v>
      </c>
      <c r="D23" s="34" t="s">
        <v>233</v>
      </c>
      <c r="E23" s="80">
        <v>43621</v>
      </c>
      <c r="F23" s="34" t="s">
        <v>174</v>
      </c>
      <c r="G23" s="100" t="s">
        <v>188</v>
      </c>
      <c r="H23" s="96" t="s">
        <v>8</v>
      </c>
      <c r="I23" s="97">
        <v>7000</v>
      </c>
      <c r="J23" s="31" t="s">
        <v>211</v>
      </c>
      <c r="K23" s="11"/>
      <c r="L23" s="7">
        <v>7000</v>
      </c>
      <c r="M23" s="31"/>
      <c r="N23" s="32">
        <f t="shared" si="3"/>
        <v>350</v>
      </c>
      <c r="O23" s="32">
        <f t="shared" si="4"/>
        <v>0</v>
      </c>
      <c r="P23" s="80">
        <v>43958</v>
      </c>
      <c r="Q23" s="80" t="str">
        <f t="shared" ca="1" si="5"/>
        <v>-</v>
      </c>
      <c r="R23" s="33">
        <f t="shared" ca="1" si="6"/>
        <v>43721</v>
      </c>
    </row>
    <row r="24" spans="2:18" ht="12.75" customHeight="1" x14ac:dyDescent="0.2">
      <c r="B24" s="79">
        <f t="shared" si="1"/>
        <v>14</v>
      </c>
      <c r="C24" s="34">
        <v>17328586</v>
      </c>
      <c r="D24" s="34" t="s">
        <v>234</v>
      </c>
      <c r="E24" s="80">
        <v>43621</v>
      </c>
      <c r="F24" s="34" t="s">
        <v>174</v>
      </c>
      <c r="G24" s="100" t="s">
        <v>191</v>
      </c>
      <c r="H24" s="96" t="s">
        <v>8</v>
      </c>
      <c r="I24" s="97">
        <v>5000</v>
      </c>
      <c r="J24" s="31" t="s">
        <v>210</v>
      </c>
      <c r="K24" s="11"/>
      <c r="L24" s="7">
        <v>5000</v>
      </c>
      <c r="M24" s="31" t="s">
        <v>137</v>
      </c>
      <c r="N24" s="32">
        <f t="shared" si="3"/>
        <v>250</v>
      </c>
      <c r="O24" s="32">
        <f t="shared" si="4"/>
        <v>0</v>
      </c>
      <c r="P24" s="80">
        <v>43958</v>
      </c>
      <c r="Q24" s="80" t="str">
        <f t="shared" ca="1" si="5"/>
        <v>-</v>
      </c>
      <c r="R24" s="33">
        <f t="shared" ca="1" si="6"/>
        <v>43721</v>
      </c>
    </row>
    <row r="25" spans="2:18" x14ac:dyDescent="0.2">
      <c r="B25" s="79">
        <f t="shared" si="1"/>
        <v>15</v>
      </c>
      <c r="C25" s="94">
        <v>89733983</v>
      </c>
      <c r="D25" s="79" t="s">
        <v>81</v>
      </c>
      <c r="E25" s="80">
        <v>43467</v>
      </c>
      <c r="F25" s="80" t="s">
        <v>29</v>
      </c>
      <c r="G25" s="101" t="s">
        <v>22</v>
      </c>
      <c r="H25" s="96" t="s">
        <v>0</v>
      </c>
      <c r="I25" s="97">
        <v>7500</v>
      </c>
      <c r="J25" s="98" t="s">
        <v>253</v>
      </c>
      <c r="K25" s="11"/>
      <c r="L25" s="7">
        <v>7500</v>
      </c>
      <c r="M25" s="31"/>
      <c r="N25" s="32">
        <f t="shared" si="3"/>
        <v>375</v>
      </c>
      <c r="O25" s="32">
        <f t="shared" si="4"/>
        <v>0</v>
      </c>
      <c r="P25" s="80">
        <v>44014</v>
      </c>
      <c r="Q25" s="80" t="str">
        <f t="shared" ca="1" si="5"/>
        <v>-</v>
      </c>
      <c r="R25" s="33">
        <f t="shared" ca="1" si="6"/>
        <v>43721</v>
      </c>
    </row>
    <row r="26" spans="2:18" x14ac:dyDescent="0.2">
      <c r="B26" s="79">
        <f t="shared" si="1"/>
        <v>16</v>
      </c>
      <c r="C26" s="94">
        <v>40328252</v>
      </c>
      <c r="D26" s="79" t="s">
        <v>87</v>
      </c>
      <c r="E26" s="80">
        <v>43467</v>
      </c>
      <c r="F26" s="80" t="s">
        <v>29</v>
      </c>
      <c r="G26" s="95" t="s">
        <v>21</v>
      </c>
      <c r="H26" s="96" t="s">
        <v>0</v>
      </c>
      <c r="I26" s="97">
        <v>7000</v>
      </c>
      <c r="J26" s="98" t="s">
        <v>277</v>
      </c>
      <c r="K26" s="11"/>
      <c r="L26" s="7">
        <f t="shared" ref="L26" si="7">I27</f>
        <v>7000</v>
      </c>
      <c r="M26" s="31"/>
      <c r="N26" s="32">
        <f t="shared" si="3"/>
        <v>350</v>
      </c>
      <c r="O26" s="32">
        <f t="shared" si="4"/>
        <v>0</v>
      </c>
      <c r="P26" s="80">
        <v>43911</v>
      </c>
      <c r="Q26" s="80" t="str">
        <f t="shared" ca="1" si="5"/>
        <v>-</v>
      </c>
      <c r="R26" s="33">
        <f t="shared" ca="1" si="6"/>
        <v>43721</v>
      </c>
    </row>
    <row r="27" spans="2:18" x14ac:dyDescent="0.2">
      <c r="B27" s="79">
        <f t="shared" si="1"/>
        <v>17</v>
      </c>
      <c r="C27" s="94">
        <v>82311196</v>
      </c>
      <c r="D27" s="79" t="s">
        <v>86</v>
      </c>
      <c r="E27" s="80">
        <v>43467</v>
      </c>
      <c r="F27" s="80" t="s">
        <v>29</v>
      </c>
      <c r="G27" s="95" t="s">
        <v>20</v>
      </c>
      <c r="H27" s="96" t="s">
        <v>0</v>
      </c>
      <c r="I27" s="97">
        <v>7000</v>
      </c>
      <c r="J27" s="98" t="s">
        <v>290</v>
      </c>
      <c r="K27" s="11"/>
      <c r="L27" s="7">
        <v>7000</v>
      </c>
      <c r="M27" s="31"/>
      <c r="N27" s="32">
        <f t="shared" si="3"/>
        <v>350</v>
      </c>
      <c r="O27" s="32">
        <f t="shared" si="4"/>
        <v>0</v>
      </c>
      <c r="P27" s="80">
        <v>44227</v>
      </c>
      <c r="Q27" s="80" t="str">
        <f t="shared" ca="1" si="5"/>
        <v>-</v>
      </c>
      <c r="R27" s="33">
        <f t="shared" ca="1" si="6"/>
        <v>43721</v>
      </c>
    </row>
    <row r="28" spans="2:18" x14ac:dyDescent="0.2">
      <c r="B28" s="79">
        <f t="shared" si="1"/>
        <v>18</v>
      </c>
      <c r="C28" s="94">
        <v>62775103</v>
      </c>
      <c r="D28" s="79" t="s">
        <v>88</v>
      </c>
      <c r="E28" s="80">
        <v>43467</v>
      </c>
      <c r="F28" s="80" t="s">
        <v>29</v>
      </c>
      <c r="G28" s="101" t="s">
        <v>19</v>
      </c>
      <c r="H28" s="96" t="s">
        <v>18</v>
      </c>
      <c r="I28" s="97">
        <v>6500</v>
      </c>
      <c r="J28" s="98" t="s">
        <v>285</v>
      </c>
      <c r="K28" s="11"/>
      <c r="L28" s="7">
        <f>I28</f>
        <v>6500</v>
      </c>
      <c r="M28" s="31"/>
      <c r="N28" s="32">
        <f t="shared" si="3"/>
        <v>325</v>
      </c>
      <c r="O28" s="32">
        <f t="shared" si="4"/>
        <v>0</v>
      </c>
      <c r="P28" s="80">
        <v>43955</v>
      </c>
      <c r="Q28" s="80" t="str">
        <f t="shared" ca="1" si="5"/>
        <v>-</v>
      </c>
      <c r="R28" s="33">
        <f t="shared" ca="1" si="6"/>
        <v>43721</v>
      </c>
    </row>
    <row r="29" spans="2:18" x14ac:dyDescent="0.2">
      <c r="B29" s="79">
        <f t="shared" si="1"/>
        <v>19</v>
      </c>
      <c r="C29" s="34">
        <v>66441811</v>
      </c>
      <c r="D29" s="34" t="s">
        <v>242</v>
      </c>
      <c r="E29" s="80">
        <v>43621</v>
      </c>
      <c r="F29" s="34" t="s">
        <v>177</v>
      </c>
      <c r="G29" s="100" t="s">
        <v>185</v>
      </c>
      <c r="H29" s="100" t="s">
        <v>238</v>
      </c>
      <c r="I29" s="97">
        <v>8000</v>
      </c>
      <c r="J29" s="31" t="s">
        <v>309</v>
      </c>
      <c r="K29" s="11"/>
      <c r="L29" s="7">
        <v>8000</v>
      </c>
      <c r="M29" s="31"/>
      <c r="N29" s="32">
        <f>L29*5%</f>
        <v>400</v>
      </c>
      <c r="O29" s="32">
        <f t="shared" si="4"/>
        <v>0</v>
      </c>
      <c r="P29" s="80"/>
      <c r="Q29" s="80"/>
      <c r="R29" s="33"/>
    </row>
    <row r="30" spans="2:18" ht="13.5" customHeight="1" x14ac:dyDescent="0.2">
      <c r="B30" s="79">
        <f t="shared" si="1"/>
        <v>20</v>
      </c>
      <c r="C30" s="34">
        <v>71611282</v>
      </c>
      <c r="D30" s="34" t="s">
        <v>243</v>
      </c>
      <c r="E30" s="80">
        <v>43621</v>
      </c>
      <c r="F30" s="34" t="s">
        <v>177</v>
      </c>
      <c r="G30" s="100" t="s">
        <v>186</v>
      </c>
      <c r="H30" s="100" t="s">
        <v>238</v>
      </c>
      <c r="I30" s="97">
        <v>6000</v>
      </c>
      <c r="J30" s="31" t="s">
        <v>201</v>
      </c>
      <c r="K30" s="11"/>
      <c r="L30" s="7">
        <v>6000</v>
      </c>
      <c r="M30" s="31"/>
      <c r="N30" s="32">
        <f>L30*5%</f>
        <v>300</v>
      </c>
      <c r="O30" s="32">
        <f t="shared" si="4"/>
        <v>0</v>
      </c>
      <c r="P30" s="80">
        <v>43978</v>
      </c>
      <c r="Q30" s="80" t="str">
        <f t="shared" si="5"/>
        <v>-</v>
      </c>
      <c r="R30" s="33"/>
    </row>
    <row r="31" spans="2:18" x14ac:dyDescent="0.2">
      <c r="B31" s="79">
        <f t="shared" si="1"/>
        <v>21</v>
      </c>
      <c r="C31" s="94">
        <v>26431610</v>
      </c>
      <c r="D31" s="79" t="s">
        <v>83</v>
      </c>
      <c r="E31" s="80">
        <v>43467</v>
      </c>
      <c r="F31" s="80" t="s">
        <v>29</v>
      </c>
      <c r="G31" s="95" t="s">
        <v>17</v>
      </c>
      <c r="H31" s="96" t="s">
        <v>0</v>
      </c>
      <c r="I31" s="97">
        <v>6000</v>
      </c>
      <c r="J31" s="98" t="s">
        <v>295</v>
      </c>
      <c r="K31" s="11"/>
      <c r="L31" s="7">
        <f>I31</f>
        <v>6000</v>
      </c>
      <c r="M31" s="31"/>
      <c r="N31" s="32">
        <f t="shared" si="3"/>
        <v>300</v>
      </c>
      <c r="O31" s="32">
        <f t="shared" si="4"/>
        <v>0</v>
      </c>
      <c r="P31" s="80">
        <v>44387</v>
      </c>
      <c r="Q31" s="80" t="str">
        <f t="shared" ca="1" si="5"/>
        <v>-</v>
      </c>
      <c r="R31" s="33">
        <f t="shared" ca="1" si="6"/>
        <v>43721</v>
      </c>
    </row>
    <row r="32" spans="2:18" x14ac:dyDescent="0.2">
      <c r="B32" s="79">
        <f t="shared" si="1"/>
        <v>22</v>
      </c>
      <c r="C32" s="94">
        <v>84385936</v>
      </c>
      <c r="D32" s="79" t="s">
        <v>90</v>
      </c>
      <c r="E32" s="80">
        <v>43467</v>
      </c>
      <c r="F32" s="80" t="s">
        <v>29</v>
      </c>
      <c r="G32" s="101" t="s">
        <v>16</v>
      </c>
      <c r="H32" s="96" t="s">
        <v>15</v>
      </c>
      <c r="I32" s="97">
        <v>6000</v>
      </c>
      <c r="J32" s="98" t="s">
        <v>278</v>
      </c>
      <c r="K32" s="11"/>
      <c r="L32" s="7">
        <v>6000</v>
      </c>
      <c r="M32" s="31"/>
      <c r="N32" s="32">
        <f t="shared" si="3"/>
        <v>300</v>
      </c>
      <c r="O32" s="32">
        <f t="shared" si="4"/>
        <v>0</v>
      </c>
      <c r="P32" s="80">
        <v>44240</v>
      </c>
      <c r="Q32" s="80" t="str">
        <f t="shared" ca="1" si="5"/>
        <v>-</v>
      </c>
      <c r="R32" s="33">
        <f t="shared" ca="1" si="6"/>
        <v>43721</v>
      </c>
    </row>
    <row r="33" spans="2:18" x14ac:dyDescent="0.2">
      <c r="B33" s="79">
        <f t="shared" si="1"/>
        <v>23</v>
      </c>
      <c r="C33" s="94">
        <v>80462421</v>
      </c>
      <c r="D33" s="79" t="s">
        <v>91</v>
      </c>
      <c r="E33" s="80">
        <v>43467</v>
      </c>
      <c r="F33" s="80" t="s">
        <v>29</v>
      </c>
      <c r="G33" s="95" t="s">
        <v>13</v>
      </c>
      <c r="H33" s="79" t="s">
        <v>12</v>
      </c>
      <c r="I33" s="97">
        <v>5500</v>
      </c>
      <c r="J33" s="98" t="s">
        <v>254</v>
      </c>
      <c r="K33" s="11"/>
      <c r="L33" s="7">
        <v>5500</v>
      </c>
      <c r="M33" s="31"/>
      <c r="N33" s="32">
        <f t="shared" si="3"/>
        <v>275</v>
      </c>
      <c r="O33" s="32">
        <f t="shared" si="4"/>
        <v>0</v>
      </c>
      <c r="P33" s="80">
        <v>44294</v>
      </c>
      <c r="Q33" s="80" t="str">
        <f t="shared" ca="1" si="5"/>
        <v>-</v>
      </c>
      <c r="R33" s="33">
        <f t="shared" ca="1" si="6"/>
        <v>43721</v>
      </c>
    </row>
    <row r="34" spans="2:18" x14ac:dyDescent="0.2">
      <c r="B34" s="79">
        <f t="shared" si="1"/>
        <v>24</v>
      </c>
      <c r="C34" s="102">
        <v>34395725</v>
      </c>
      <c r="D34" s="79" t="s">
        <v>92</v>
      </c>
      <c r="E34" s="80">
        <v>43467</v>
      </c>
      <c r="F34" s="80" t="s">
        <v>29</v>
      </c>
      <c r="G34" s="79" t="s">
        <v>11</v>
      </c>
      <c r="H34" s="79" t="s">
        <v>8</v>
      </c>
      <c r="I34" s="97">
        <v>5500</v>
      </c>
      <c r="J34" s="98" t="s">
        <v>281</v>
      </c>
      <c r="K34" s="11"/>
      <c r="L34" s="7">
        <v>5500</v>
      </c>
      <c r="M34" s="31"/>
      <c r="N34" s="32">
        <f t="shared" si="3"/>
        <v>275</v>
      </c>
      <c r="O34" s="32">
        <f t="shared" si="4"/>
        <v>0</v>
      </c>
      <c r="P34" s="80" t="s">
        <v>270</v>
      </c>
      <c r="Q34" s="80" t="str">
        <f t="shared" ca="1" si="5"/>
        <v>-</v>
      </c>
      <c r="R34" s="33">
        <f t="shared" ca="1" si="6"/>
        <v>43721</v>
      </c>
    </row>
    <row r="35" spans="2:18" x14ac:dyDescent="0.2">
      <c r="B35" s="79">
        <f t="shared" si="1"/>
        <v>25</v>
      </c>
      <c r="C35" s="102">
        <v>1469568</v>
      </c>
      <c r="D35" s="79" t="s">
        <v>93</v>
      </c>
      <c r="E35" s="80">
        <v>43467</v>
      </c>
      <c r="F35" s="80" t="s">
        <v>29</v>
      </c>
      <c r="G35" s="101" t="s">
        <v>10</v>
      </c>
      <c r="H35" s="103" t="s">
        <v>9</v>
      </c>
      <c r="I35" s="97">
        <v>5000</v>
      </c>
      <c r="J35" s="98" t="s">
        <v>261</v>
      </c>
      <c r="K35" s="11"/>
      <c r="L35" s="7">
        <v>5000</v>
      </c>
      <c r="M35" s="31"/>
      <c r="N35" s="32">
        <f t="shared" si="3"/>
        <v>250</v>
      </c>
      <c r="O35" s="32">
        <f t="shared" si="4"/>
        <v>0</v>
      </c>
      <c r="P35" s="80">
        <v>43748</v>
      </c>
      <c r="Q35" s="80" t="str">
        <f t="shared" ca="1" si="5"/>
        <v>-</v>
      </c>
      <c r="R35" s="33">
        <f t="shared" ca="1" si="6"/>
        <v>43721</v>
      </c>
    </row>
    <row r="36" spans="2:18" x14ac:dyDescent="0.2">
      <c r="B36" s="79">
        <f t="shared" si="1"/>
        <v>26</v>
      </c>
      <c r="C36" s="94">
        <v>54012996</v>
      </c>
      <c r="D36" s="79" t="s">
        <v>94</v>
      </c>
      <c r="E36" s="80">
        <v>43467</v>
      </c>
      <c r="F36" s="80" t="s">
        <v>29</v>
      </c>
      <c r="G36" s="101" t="s">
        <v>7</v>
      </c>
      <c r="H36" s="96" t="s">
        <v>0</v>
      </c>
      <c r="I36" s="97">
        <v>4500</v>
      </c>
      <c r="J36" s="98" t="s">
        <v>262</v>
      </c>
      <c r="K36" s="11"/>
      <c r="L36" s="7">
        <v>4500</v>
      </c>
      <c r="M36" s="31"/>
      <c r="N36" s="32">
        <f t="shared" si="3"/>
        <v>225</v>
      </c>
      <c r="O36" s="32">
        <f t="shared" si="4"/>
        <v>0</v>
      </c>
      <c r="P36" s="80">
        <v>44050</v>
      </c>
      <c r="Q36" s="80" t="str">
        <f t="shared" ca="1" si="5"/>
        <v>-</v>
      </c>
      <c r="R36" s="33">
        <f t="shared" ca="1" si="6"/>
        <v>43721</v>
      </c>
    </row>
    <row r="37" spans="2:18" x14ac:dyDescent="0.2">
      <c r="B37" s="79">
        <f t="shared" si="1"/>
        <v>27</v>
      </c>
      <c r="C37" s="94">
        <v>53107306</v>
      </c>
      <c r="D37" s="79" t="s">
        <v>95</v>
      </c>
      <c r="E37" s="80">
        <v>43467</v>
      </c>
      <c r="F37" s="80" t="s">
        <v>29</v>
      </c>
      <c r="G37" s="95" t="s">
        <v>6</v>
      </c>
      <c r="H37" s="96" t="s">
        <v>0</v>
      </c>
      <c r="I37" s="97">
        <v>4500</v>
      </c>
      <c r="J37" s="98" t="s">
        <v>292</v>
      </c>
      <c r="K37" s="11"/>
      <c r="L37" s="7">
        <v>4500</v>
      </c>
      <c r="M37" s="31"/>
      <c r="N37" s="32">
        <f t="shared" si="3"/>
        <v>225</v>
      </c>
      <c r="O37" s="32">
        <f t="shared" si="4"/>
        <v>0</v>
      </c>
      <c r="P37" s="80">
        <v>44213</v>
      </c>
      <c r="Q37" s="80" t="str">
        <f t="shared" ca="1" si="5"/>
        <v>-</v>
      </c>
      <c r="R37" s="33">
        <f t="shared" ca="1" si="6"/>
        <v>43721</v>
      </c>
    </row>
    <row r="38" spans="2:18" x14ac:dyDescent="0.2">
      <c r="B38" s="79">
        <f t="shared" si="1"/>
        <v>28</v>
      </c>
      <c r="C38" s="34">
        <v>62166409</v>
      </c>
      <c r="D38" s="34" t="s">
        <v>248</v>
      </c>
      <c r="E38" s="80">
        <v>43621</v>
      </c>
      <c r="F38" s="34" t="s">
        <v>177</v>
      </c>
      <c r="G38" s="100" t="s">
        <v>184</v>
      </c>
      <c r="H38" s="96" t="s">
        <v>0</v>
      </c>
      <c r="I38" s="97">
        <v>8000</v>
      </c>
      <c r="J38" s="31" t="s">
        <v>308</v>
      </c>
      <c r="K38" s="11"/>
      <c r="L38" s="7">
        <v>8000</v>
      </c>
      <c r="M38" s="31"/>
      <c r="N38" s="32"/>
      <c r="O38" s="32">
        <v>857.14</v>
      </c>
      <c r="P38" s="80"/>
      <c r="Q38" s="80"/>
      <c r="R38" s="33"/>
    </row>
    <row r="39" spans="2:18" x14ac:dyDescent="0.2">
      <c r="B39" s="79">
        <f t="shared" si="1"/>
        <v>29</v>
      </c>
      <c r="C39" s="34">
        <v>74415549</v>
      </c>
      <c r="D39" s="34" t="s">
        <v>249</v>
      </c>
      <c r="E39" s="80">
        <v>43621</v>
      </c>
      <c r="F39" s="34" t="s">
        <v>181</v>
      </c>
      <c r="G39" s="100" t="s">
        <v>187</v>
      </c>
      <c r="H39" s="96" t="s">
        <v>0</v>
      </c>
      <c r="I39" s="97">
        <v>7000</v>
      </c>
      <c r="J39" s="31" t="s">
        <v>207</v>
      </c>
      <c r="K39" s="11"/>
      <c r="L39" s="7">
        <v>7000</v>
      </c>
      <c r="M39" s="31"/>
      <c r="N39" s="32">
        <f t="shared" si="3"/>
        <v>350</v>
      </c>
      <c r="O39" s="32">
        <f t="shared" si="4"/>
        <v>0</v>
      </c>
      <c r="P39" s="80"/>
      <c r="Q39" s="80"/>
      <c r="R39" s="33"/>
    </row>
    <row r="40" spans="2:18" x14ac:dyDescent="0.2">
      <c r="B40" s="79">
        <f t="shared" si="1"/>
        <v>30</v>
      </c>
      <c r="C40" s="34">
        <v>43239501</v>
      </c>
      <c r="D40" s="34" t="s">
        <v>250</v>
      </c>
      <c r="E40" s="80">
        <v>43621</v>
      </c>
      <c r="F40" s="34" t="s">
        <v>176</v>
      </c>
      <c r="G40" s="100" t="s">
        <v>190</v>
      </c>
      <c r="H40" s="96" t="s">
        <v>0</v>
      </c>
      <c r="I40" s="97">
        <v>7000</v>
      </c>
      <c r="J40" s="31" t="s">
        <v>200</v>
      </c>
      <c r="K40" s="11"/>
      <c r="L40" s="7">
        <v>7000</v>
      </c>
      <c r="M40" s="31"/>
      <c r="N40" s="32">
        <f t="shared" si="3"/>
        <v>350</v>
      </c>
      <c r="O40" s="32">
        <f t="shared" si="4"/>
        <v>0</v>
      </c>
      <c r="P40" s="80">
        <v>43961</v>
      </c>
      <c r="Q40" s="80" t="str">
        <f t="shared" ca="1" si="5"/>
        <v>-</v>
      </c>
      <c r="R40" s="33">
        <f t="shared" ref="R40:R41" ca="1" si="8">TODAY()</f>
        <v>43721</v>
      </c>
    </row>
    <row r="41" spans="2:18" x14ac:dyDescent="0.2">
      <c r="B41" s="79">
        <f t="shared" si="1"/>
        <v>31</v>
      </c>
      <c r="C41" s="34">
        <v>75741199</v>
      </c>
      <c r="D41" s="34" t="s">
        <v>251</v>
      </c>
      <c r="E41" s="80">
        <v>43621</v>
      </c>
      <c r="F41" s="34" t="s">
        <v>174</v>
      </c>
      <c r="G41" s="100" t="s">
        <v>193</v>
      </c>
      <c r="H41" s="96" t="s">
        <v>0</v>
      </c>
      <c r="I41" s="97">
        <v>4000</v>
      </c>
      <c r="J41" s="31" t="s">
        <v>283</v>
      </c>
      <c r="K41" s="11"/>
      <c r="L41" s="7">
        <v>4000</v>
      </c>
      <c r="M41" s="31"/>
      <c r="N41" s="32">
        <f t="shared" si="3"/>
        <v>200</v>
      </c>
      <c r="O41" s="32">
        <f t="shared" si="4"/>
        <v>0</v>
      </c>
      <c r="P41" s="80">
        <v>44380</v>
      </c>
      <c r="Q41" s="80" t="str">
        <f ca="1">IF(P41&lt;R41,"VENCIDA","-")</f>
        <v>-</v>
      </c>
      <c r="R41" s="33">
        <f t="shared" ca="1" si="8"/>
        <v>43721</v>
      </c>
    </row>
    <row r="42" spans="2:18" ht="11.25" customHeight="1" x14ac:dyDescent="0.2">
      <c r="B42" s="79">
        <f t="shared" si="1"/>
        <v>32</v>
      </c>
      <c r="C42" s="34">
        <v>3360946</v>
      </c>
      <c r="D42" s="34" t="s">
        <v>252</v>
      </c>
      <c r="E42" s="80">
        <v>43626</v>
      </c>
      <c r="F42" s="34" t="s">
        <v>199</v>
      </c>
      <c r="G42" s="100" t="s">
        <v>198</v>
      </c>
      <c r="H42" s="96" t="s">
        <v>0</v>
      </c>
      <c r="I42" s="97">
        <v>4500</v>
      </c>
      <c r="J42" s="31" t="s">
        <v>264</v>
      </c>
      <c r="K42" s="11"/>
      <c r="L42" s="7">
        <v>4500</v>
      </c>
      <c r="M42" s="31" t="s">
        <v>137</v>
      </c>
      <c r="N42" s="32">
        <f t="shared" si="3"/>
        <v>225</v>
      </c>
      <c r="O42" s="32">
        <f t="shared" si="4"/>
        <v>0</v>
      </c>
      <c r="P42" s="80">
        <v>44312</v>
      </c>
      <c r="Q42" s="80" t="str">
        <f ca="1">IF(P42&lt;R42,"VENCIDA","-")</f>
        <v>-</v>
      </c>
      <c r="R42" s="33">
        <f ca="1">TODAY()</f>
        <v>43721</v>
      </c>
    </row>
    <row r="43" spans="2:18" x14ac:dyDescent="0.2">
      <c r="B43" s="79">
        <f t="shared" si="1"/>
        <v>33</v>
      </c>
      <c r="C43" s="102">
        <v>99585405</v>
      </c>
      <c r="D43" s="79" t="s">
        <v>96</v>
      </c>
      <c r="E43" s="80">
        <v>43467</v>
      </c>
      <c r="F43" s="80" t="s">
        <v>29</v>
      </c>
      <c r="G43" s="101" t="s">
        <v>5</v>
      </c>
      <c r="H43" s="103" t="s">
        <v>4</v>
      </c>
      <c r="I43" s="97">
        <v>4300</v>
      </c>
      <c r="J43" s="98" t="s">
        <v>307</v>
      </c>
      <c r="K43" s="11"/>
      <c r="L43" s="7">
        <v>4300</v>
      </c>
      <c r="M43" s="31"/>
      <c r="N43" s="32">
        <f t="shared" si="3"/>
        <v>215</v>
      </c>
      <c r="O43" s="32">
        <f t="shared" si="4"/>
        <v>0</v>
      </c>
      <c r="P43" s="80">
        <v>44213</v>
      </c>
      <c r="Q43" s="80" t="str">
        <f t="shared" ca="1" si="5"/>
        <v>-</v>
      </c>
      <c r="R43" s="33">
        <f t="shared" ca="1" si="6"/>
        <v>43721</v>
      </c>
    </row>
    <row r="44" spans="2:18" x14ac:dyDescent="0.2">
      <c r="B44" s="79">
        <f t="shared" si="1"/>
        <v>34</v>
      </c>
      <c r="C44" s="94">
        <v>27484734</v>
      </c>
      <c r="D44" s="79" t="s">
        <v>82</v>
      </c>
      <c r="E44" s="80">
        <v>43467</v>
      </c>
      <c r="F44" s="80" t="s">
        <v>29</v>
      </c>
      <c r="G44" s="101" t="s">
        <v>3</v>
      </c>
      <c r="H44" s="96" t="s">
        <v>0</v>
      </c>
      <c r="I44" s="97">
        <v>4000</v>
      </c>
      <c r="J44" s="98" t="s">
        <v>263</v>
      </c>
      <c r="K44" s="11"/>
      <c r="L44" s="7">
        <v>4000</v>
      </c>
      <c r="M44" s="31"/>
      <c r="N44" s="32">
        <f t="shared" si="3"/>
        <v>200</v>
      </c>
      <c r="O44" s="32">
        <f t="shared" si="4"/>
        <v>0</v>
      </c>
      <c r="P44" s="80">
        <v>43713</v>
      </c>
      <c r="Q44" s="80" t="str">
        <f t="shared" ca="1" si="5"/>
        <v>VENCIDA</v>
      </c>
      <c r="R44" s="33">
        <f t="shared" ca="1" si="6"/>
        <v>43721</v>
      </c>
    </row>
    <row r="45" spans="2:18" x14ac:dyDescent="0.2">
      <c r="B45" s="79">
        <f t="shared" si="1"/>
        <v>35</v>
      </c>
      <c r="C45" s="104">
        <v>25515616</v>
      </c>
      <c r="D45" s="79" t="s">
        <v>97</v>
      </c>
      <c r="E45" s="80">
        <v>43467</v>
      </c>
      <c r="F45" s="80" t="s">
        <v>29</v>
      </c>
      <c r="G45" s="105" t="s">
        <v>2</v>
      </c>
      <c r="H45" s="105" t="s">
        <v>1</v>
      </c>
      <c r="I45" s="97">
        <v>4000</v>
      </c>
      <c r="J45" s="98" t="s">
        <v>276</v>
      </c>
      <c r="K45" s="11"/>
      <c r="L45" s="7">
        <f>I44</f>
        <v>4000</v>
      </c>
      <c r="M45" s="31"/>
      <c r="N45" s="32">
        <f t="shared" si="3"/>
        <v>200</v>
      </c>
      <c r="O45" s="32">
        <f t="shared" si="4"/>
        <v>0</v>
      </c>
      <c r="P45" s="80">
        <v>44297</v>
      </c>
      <c r="Q45" s="80" t="str">
        <f t="shared" ca="1" si="5"/>
        <v>-</v>
      </c>
      <c r="R45" s="33">
        <f t="shared" ca="1" si="6"/>
        <v>43721</v>
      </c>
    </row>
    <row r="46" spans="2:18" ht="12.75" customHeight="1" x14ac:dyDescent="0.2">
      <c r="B46" s="79">
        <f t="shared" si="1"/>
        <v>36</v>
      </c>
      <c r="C46" s="34">
        <v>35223561</v>
      </c>
      <c r="D46" s="34" t="s">
        <v>240</v>
      </c>
      <c r="E46" s="80">
        <v>43621</v>
      </c>
      <c r="F46" s="34" t="s">
        <v>177</v>
      </c>
      <c r="G46" s="100" t="s">
        <v>179</v>
      </c>
      <c r="H46" s="34" t="s">
        <v>0</v>
      </c>
      <c r="I46" s="97">
        <v>13000</v>
      </c>
      <c r="J46" s="31" t="s">
        <v>201</v>
      </c>
      <c r="K46" s="11"/>
      <c r="L46" s="7">
        <v>13000</v>
      </c>
      <c r="M46" s="31" t="s">
        <v>137</v>
      </c>
      <c r="N46" s="32">
        <f t="shared" si="3"/>
        <v>650</v>
      </c>
      <c r="O46" s="32">
        <v>0</v>
      </c>
      <c r="P46" s="80">
        <v>43943</v>
      </c>
      <c r="Q46" s="80" t="str">
        <f t="shared" ca="1" si="5"/>
        <v>-</v>
      </c>
      <c r="R46" s="33">
        <f t="shared" ca="1" si="6"/>
        <v>43721</v>
      </c>
    </row>
    <row r="47" spans="2:18" x14ac:dyDescent="0.2">
      <c r="B47" s="79">
        <f t="shared" si="1"/>
        <v>37</v>
      </c>
      <c r="C47" s="34">
        <v>96447702</v>
      </c>
      <c r="D47" s="34" t="s">
        <v>241</v>
      </c>
      <c r="E47" s="80">
        <v>43626</v>
      </c>
      <c r="F47" s="34" t="s">
        <v>199</v>
      </c>
      <c r="G47" s="100" t="s">
        <v>197</v>
      </c>
      <c r="H47" s="34" t="s">
        <v>0</v>
      </c>
      <c r="I47" s="97">
        <v>5000</v>
      </c>
      <c r="J47" s="31" t="s">
        <v>208</v>
      </c>
      <c r="K47" s="11"/>
      <c r="L47" s="7">
        <v>5000</v>
      </c>
      <c r="M47" s="31"/>
      <c r="N47" s="32">
        <f t="shared" si="3"/>
        <v>250</v>
      </c>
      <c r="O47" s="32">
        <f t="shared" si="4"/>
        <v>0</v>
      </c>
      <c r="P47" s="80">
        <v>43957</v>
      </c>
      <c r="Q47" s="80" t="str">
        <f t="shared" ca="1" si="5"/>
        <v>-</v>
      </c>
      <c r="R47" s="33">
        <f t="shared" ca="1" si="6"/>
        <v>43721</v>
      </c>
    </row>
    <row r="48" spans="2:18" x14ac:dyDescent="0.2">
      <c r="B48" s="79">
        <f t="shared" si="1"/>
        <v>38</v>
      </c>
      <c r="C48" s="94" t="s">
        <v>158</v>
      </c>
      <c r="D48" s="79" t="s">
        <v>152</v>
      </c>
      <c r="E48" s="80">
        <v>43517</v>
      </c>
      <c r="F48" s="80" t="s">
        <v>153</v>
      </c>
      <c r="G48" s="101" t="s">
        <v>147</v>
      </c>
      <c r="H48" s="96" t="s">
        <v>0</v>
      </c>
      <c r="I48" s="97">
        <v>3800</v>
      </c>
      <c r="J48" s="98" t="s">
        <v>207</v>
      </c>
      <c r="K48" s="11"/>
      <c r="L48" s="7">
        <v>3800</v>
      </c>
      <c r="M48" s="31"/>
      <c r="N48" s="32">
        <f t="shared" si="3"/>
        <v>190</v>
      </c>
      <c r="O48" s="32">
        <f t="shared" si="4"/>
        <v>0</v>
      </c>
      <c r="P48" s="80">
        <v>43861</v>
      </c>
      <c r="Q48" s="80" t="str">
        <f t="shared" ca="1" si="5"/>
        <v>-</v>
      </c>
      <c r="R48" s="33">
        <f t="shared" ca="1" si="6"/>
        <v>43721</v>
      </c>
    </row>
    <row r="49" spans="2:18" x14ac:dyDescent="0.2">
      <c r="B49" s="79">
        <f t="shared" si="1"/>
        <v>39</v>
      </c>
      <c r="C49" s="94" t="s">
        <v>159</v>
      </c>
      <c r="D49" s="79" t="s">
        <v>154</v>
      </c>
      <c r="E49" s="80">
        <v>43523</v>
      </c>
      <c r="F49" s="80" t="s">
        <v>155</v>
      </c>
      <c r="G49" s="101" t="s">
        <v>156</v>
      </c>
      <c r="H49" s="96" t="s">
        <v>0</v>
      </c>
      <c r="I49" s="97">
        <v>1032.26</v>
      </c>
      <c r="J49" s="98" t="s">
        <v>342</v>
      </c>
      <c r="K49" s="11"/>
      <c r="L49" s="7">
        <v>1032.26</v>
      </c>
      <c r="M49" s="31"/>
      <c r="N49" s="32">
        <f t="shared" si="3"/>
        <v>51.613</v>
      </c>
      <c r="O49" s="32">
        <f t="shared" si="4"/>
        <v>0</v>
      </c>
      <c r="P49" s="80">
        <v>43902</v>
      </c>
      <c r="Q49" s="80"/>
      <c r="R49" s="33"/>
    </row>
    <row r="50" spans="2:18" x14ac:dyDescent="0.2">
      <c r="B50" s="79">
        <f t="shared" si="1"/>
        <v>40</v>
      </c>
      <c r="C50" s="94">
        <v>78013763</v>
      </c>
      <c r="D50" s="79" t="s">
        <v>162</v>
      </c>
      <c r="E50" s="80">
        <v>43525</v>
      </c>
      <c r="F50" s="80" t="s">
        <v>149</v>
      </c>
      <c r="G50" s="101" t="s">
        <v>310</v>
      </c>
      <c r="H50" s="96" t="s">
        <v>0</v>
      </c>
      <c r="I50" s="97">
        <v>4500</v>
      </c>
      <c r="J50" s="98" t="s">
        <v>311</v>
      </c>
      <c r="K50" s="11"/>
      <c r="L50" s="7">
        <v>4500</v>
      </c>
      <c r="M50" s="31"/>
      <c r="N50" s="32">
        <f t="shared" si="3"/>
        <v>225</v>
      </c>
      <c r="O50" s="32">
        <f t="shared" si="4"/>
        <v>0</v>
      </c>
      <c r="P50" s="80">
        <v>44260</v>
      </c>
      <c r="Q50" s="80"/>
      <c r="R50" s="33"/>
    </row>
    <row r="51" spans="2:18" x14ac:dyDescent="0.2">
      <c r="B51" s="79">
        <f t="shared" si="1"/>
        <v>41</v>
      </c>
      <c r="C51" s="94">
        <v>57087636</v>
      </c>
      <c r="D51" s="79" t="s">
        <v>321</v>
      </c>
      <c r="E51" s="80">
        <v>43651</v>
      </c>
      <c r="F51" s="80" t="s">
        <v>316</v>
      </c>
      <c r="G51" s="101" t="s">
        <v>322</v>
      </c>
      <c r="H51" s="96" t="s">
        <v>8</v>
      </c>
      <c r="I51" s="97">
        <v>7000</v>
      </c>
      <c r="J51" s="98" t="s">
        <v>336</v>
      </c>
      <c r="K51" s="11"/>
      <c r="L51" s="7">
        <v>7000</v>
      </c>
      <c r="M51" s="31"/>
      <c r="N51" s="32">
        <f t="shared" si="3"/>
        <v>350</v>
      </c>
      <c r="O51" s="32">
        <f t="shared" si="4"/>
        <v>0</v>
      </c>
      <c r="P51" s="80"/>
      <c r="Q51" s="80"/>
      <c r="R51" s="33"/>
    </row>
    <row r="52" spans="2:18" x14ac:dyDescent="0.2">
      <c r="B52" s="79">
        <f t="shared" si="1"/>
        <v>42</v>
      </c>
      <c r="C52" s="94">
        <v>93464096</v>
      </c>
      <c r="D52" s="79" t="s">
        <v>315</v>
      </c>
      <c r="E52" s="80">
        <v>43651</v>
      </c>
      <c r="F52" s="80" t="s">
        <v>316</v>
      </c>
      <c r="G52" s="101" t="s">
        <v>317</v>
      </c>
      <c r="H52" s="96" t="s">
        <v>0</v>
      </c>
      <c r="I52" s="97">
        <v>4000</v>
      </c>
      <c r="J52" s="98" t="s">
        <v>336</v>
      </c>
      <c r="K52" s="11"/>
      <c r="L52" s="7">
        <v>4000</v>
      </c>
      <c r="M52" s="31"/>
      <c r="N52" s="32">
        <f t="shared" si="3"/>
        <v>200</v>
      </c>
      <c r="O52" s="32">
        <f t="shared" si="4"/>
        <v>0</v>
      </c>
      <c r="P52" s="80"/>
      <c r="Q52" s="80"/>
      <c r="R52" s="33"/>
    </row>
    <row r="53" spans="2:18" x14ac:dyDescent="0.2">
      <c r="B53" s="79">
        <f t="shared" si="1"/>
        <v>43</v>
      </c>
      <c r="C53" s="94">
        <v>78980410</v>
      </c>
      <c r="D53" s="79" t="s">
        <v>331</v>
      </c>
      <c r="E53" s="80">
        <v>43648</v>
      </c>
      <c r="F53" s="80" t="s">
        <v>316</v>
      </c>
      <c r="G53" s="101" t="s">
        <v>332</v>
      </c>
      <c r="H53" s="96" t="s">
        <v>12</v>
      </c>
      <c r="I53" s="97">
        <v>8500</v>
      </c>
      <c r="J53" s="98" t="s">
        <v>337</v>
      </c>
      <c r="K53" s="11"/>
      <c r="L53" s="7">
        <v>8500</v>
      </c>
      <c r="M53" s="31"/>
      <c r="N53" s="32"/>
      <c r="O53" s="32">
        <v>910.71</v>
      </c>
      <c r="P53" s="80"/>
      <c r="Q53" s="80"/>
      <c r="R53" s="33"/>
    </row>
    <row r="54" spans="2:18" x14ac:dyDescent="0.2">
      <c r="B54" s="79">
        <f t="shared" si="1"/>
        <v>44</v>
      </c>
      <c r="C54" s="94">
        <v>6033512</v>
      </c>
      <c r="D54" s="79" t="s">
        <v>313</v>
      </c>
      <c r="E54" s="80" t="s">
        <v>339</v>
      </c>
      <c r="F54" s="80" t="s">
        <v>314</v>
      </c>
      <c r="G54" s="101" t="s">
        <v>330</v>
      </c>
      <c r="H54" s="96" t="s">
        <v>14</v>
      </c>
      <c r="I54" s="97">
        <v>10000</v>
      </c>
      <c r="J54" s="98" t="s">
        <v>338</v>
      </c>
      <c r="K54" s="11"/>
      <c r="L54" s="7">
        <v>10000</v>
      </c>
      <c r="M54" s="31"/>
      <c r="N54" s="32">
        <f t="shared" si="3"/>
        <v>500</v>
      </c>
      <c r="O54" s="32">
        <f t="shared" si="4"/>
        <v>0</v>
      </c>
      <c r="P54" s="80"/>
      <c r="Q54" s="80"/>
      <c r="R54" s="33"/>
    </row>
    <row r="55" spans="2:18" x14ac:dyDescent="0.2">
      <c r="B55" s="79">
        <f t="shared" si="1"/>
        <v>45</v>
      </c>
      <c r="C55" s="94">
        <v>95723722</v>
      </c>
      <c r="D55" s="79" t="s">
        <v>324</v>
      </c>
      <c r="E55" s="80">
        <v>43655</v>
      </c>
      <c r="F55" s="80" t="s">
        <v>325</v>
      </c>
      <c r="G55" s="101" t="s">
        <v>323</v>
      </c>
      <c r="H55" s="96" t="s">
        <v>0</v>
      </c>
      <c r="I55" s="97">
        <v>4000</v>
      </c>
      <c r="J55" s="98" t="s">
        <v>336</v>
      </c>
      <c r="K55" s="11"/>
      <c r="L55" s="7">
        <v>4000</v>
      </c>
      <c r="M55" s="31"/>
      <c r="N55" s="32">
        <f t="shared" si="3"/>
        <v>200</v>
      </c>
      <c r="O55" s="32">
        <f t="shared" si="4"/>
        <v>0</v>
      </c>
      <c r="P55" s="80"/>
      <c r="Q55" s="80"/>
      <c r="R55" s="33"/>
    </row>
    <row r="56" spans="2:18" x14ac:dyDescent="0.2">
      <c r="B56" s="63"/>
      <c r="C56" s="64"/>
      <c r="D56" s="63"/>
      <c r="E56" s="65"/>
      <c r="F56" s="65"/>
      <c r="G56" s="66"/>
      <c r="H56" s="67"/>
      <c r="I56" s="81"/>
      <c r="J56" s="82"/>
      <c r="K56" s="11"/>
      <c r="L56" s="55"/>
      <c r="M56" s="74"/>
      <c r="N56" s="75"/>
      <c r="O56" s="75"/>
      <c r="P56" s="65"/>
      <c r="Q56" s="65"/>
      <c r="R56" s="72"/>
    </row>
    <row r="57" spans="2:18" x14ac:dyDescent="0.2">
      <c r="B57" s="63"/>
      <c r="C57" s="64"/>
      <c r="D57" s="63"/>
      <c r="E57" s="65"/>
      <c r="F57" s="65"/>
      <c r="G57" s="66"/>
      <c r="H57" s="67"/>
      <c r="I57" s="81"/>
      <c r="J57" s="82"/>
      <c r="K57" s="11"/>
      <c r="L57" s="55"/>
      <c r="M57" s="74"/>
      <c r="N57" s="75"/>
      <c r="O57" s="75"/>
      <c r="P57" s="65"/>
      <c r="Q57" s="65"/>
      <c r="R57" s="72"/>
    </row>
    <row r="58" spans="2:18" ht="13.5" thickBot="1" x14ac:dyDescent="0.25">
      <c r="I58" s="53">
        <f>I11+I12+I13+I14+I15+I16+I17+I18+I19+I20+I21+I22+I23+I24+I25+I26+I27+I28+I29+I30+I31+I32+I33+I34+I35+I36+I37+I38+I39+I40+I41+I42+I43+I44+I45+I46+I47+I48+I49+I50+I54+I52</f>
        <v>321632.26</v>
      </c>
      <c r="K58" s="11"/>
      <c r="L58" s="55"/>
      <c r="M58" s="74"/>
      <c r="N58" s="75"/>
      <c r="O58" s="75"/>
      <c r="P58" s="65"/>
      <c r="Q58" s="65"/>
      <c r="R58" s="72"/>
    </row>
    <row r="59" spans="2:18" ht="14.25" thickTop="1" thickBot="1" x14ac:dyDescent="0.25">
      <c r="H59" s="160"/>
      <c r="I59" s="160"/>
      <c r="L59" s="53">
        <f>L11+L12+L13+L14+L15+L16+L17+L18+L19+L20+L21+L22+L23+L24+L25+L26+L27+L28+L29+L30+L31+L32+L33+L34+L35+L36+L37+L38+L39+L40+L41+L42+L43+L44+L45+L46+L47+L48+L49+L50</f>
        <v>307632.26</v>
      </c>
      <c r="M59" s="53"/>
      <c r="N59" s="53">
        <f>SUM(N11:N55)</f>
        <v>12331.612999999999</v>
      </c>
      <c r="O59" s="53">
        <f>SUM(O11:O55)</f>
        <v>1767.85</v>
      </c>
      <c r="P59" s="73"/>
    </row>
    <row r="60" spans="2:18" ht="13.5" thickTop="1" x14ac:dyDescent="0.2">
      <c r="H60" s="88"/>
      <c r="I60" s="88"/>
      <c r="L60" s="44"/>
      <c r="N60" s="45"/>
      <c r="O60" s="45"/>
    </row>
    <row r="61" spans="2:18" x14ac:dyDescent="0.2">
      <c r="H61" s="88"/>
      <c r="I61" s="88"/>
      <c r="L61" s="44"/>
      <c r="N61" s="45"/>
      <c r="O61" s="45"/>
    </row>
    <row r="62" spans="2:18" x14ac:dyDescent="0.2">
      <c r="H62" s="46"/>
      <c r="I62" s="47"/>
      <c r="L62" s="44"/>
      <c r="N62" s="45"/>
      <c r="O62" s="45"/>
    </row>
    <row r="63" spans="2:18" x14ac:dyDescent="0.2">
      <c r="H63" s="46"/>
      <c r="I63" s="47"/>
      <c r="L63" s="44"/>
      <c r="N63" s="45"/>
      <c r="O63" s="45"/>
    </row>
    <row r="64" spans="2:18" x14ac:dyDescent="0.2">
      <c r="H64" s="46"/>
      <c r="I64" s="47"/>
      <c r="L64" s="44"/>
      <c r="N64" s="45"/>
      <c r="O64" s="45"/>
    </row>
    <row r="65" spans="2:18" x14ac:dyDescent="0.2">
      <c r="H65" s="46"/>
      <c r="I65" s="47"/>
      <c r="L65" s="44"/>
      <c r="N65" s="45"/>
      <c r="O65" s="45"/>
    </row>
    <row r="66" spans="2:18" x14ac:dyDescent="0.2">
      <c r="L66" s="44"/>
      <c r="N66" s="45"/>
      <c r="O66" s="45"/>
    </row>
    <row r="67" spans="2:18" ht="12.75" customHeight="1" x14ac:dyDescent="0.2">
      <c r="C67" s="124" t="s">
        <v>112</v>
      </c>
      <c r="D67" s="125"/>
      <c r="E67" s="125"/>
      <c r="F67" s="125"/>
      <c r="G67" s="125"/>
      <c r="H67" s="125"/>
      <c r="I67" s="125"/>
      <c r="J67" s="126"/>
      <c r="L67" s="44"/>
      <c r="N67" s="45"/>
      <c r="O67" s="45"/>
    </row>
    <row r="68" spans="2:18" ht="15" customHeight="1" x14ac:dyDescent="0.2">
      <c r="C68" s="161" t="s">
        <v>113</v>
      </c>
      <c r="D68" s="161"/>
      <c r="E68" s="161"/>
      <c r="F68" s="161"/>
      <c r="G68" s="161"/>
      <c r="H68" s="161"/>
      <c r="I68" s="161"/>
      <c r="J68" s="161"/>
      <c r="K68" s="30"/>
      <c r="L68" s="44"/>
      <c r="N68" s="45"/>
      <c r="O68" s="45"/>
      <c r="P68" s="48"/>
    </row>
    <row r="69" spans="2:18" ht="15" customHeight="1" x14ac:dyDescent="0.2">
      <c r="C69" s="2"/>
      <c r="D69" s="2"/>
      <c r="E69" s="3"/>
      <c r="F69" s="3"/>
      <c r="G69" s="4"/>
      <c r="H69" s="4"/>
      <c r="I69" s="5"/>
      <c r="J69" s="6"/>
      <c r="K69" s="30"/>
      <c r="L69" s="44"/>
      <c r="N69" s="45"/>
      <c r="O69" s="45"/>
      <c r="P69" s="48"/>
    </row>
    <row r="70" spans="2:18" ht="12.75" customHeight="1" x14ac:dyDescent="0.2">
      <c r="C70" s="152" t="s">
        <v>114</v>
      </c>
      <c r="D70" s="152"/>
      <c r="E70" s="152"/>
      <c r="F70" s="152"/>
      <c r="G70" s="152"/>
      <c r="H70" s="152"/>
      <c r="I70" s="152"/>
      <c r="J70" s="152"/>
      <c r="K70" s="6"/>
      <c r="L70" s="44"/>
      <c r="N70" s="45"/>
      <c r="O70" s="45"/>
      <c r="P70" s="48"/>
    </row>
    <row r="71" spans="2:18" ht="15" customHeight="1" x14ac:dyDescent="0.2">
      <c r="C71" s="151" t="s">
        <v>115</v>
      </c>
      <c r="D71" s="151"/>
      <c r="E71" s="151"/>
      <c r="F71" s="151"/>
      <c r="G71" s="151"/>
      <c r="H71" s="151"/>
      <c r="I71" s="151"/>
      <c r="J71" s="151"/>
      <c r="K71" s="87"/>
      <c r="L71" s="144" t="s">
        <v>136</v>
      </c>
      <c r="M71" s="145"/>
      <c r="N71" s="145"/>
      <c r="O71" s="146"/>
      <c r="P71" s="153" t="s">
        <v>140</v>
      </c>
      <c r="Q71" s="154"/>
      <c r="R71" s="155"/>
    </row>
    <row r="72" spans="2:18" ht="15" customHeight="1" x14ac:dyDescent="0.2">
      <c r="B72" s="49" t="s">
        <v>39</v>
      </c>
      <c r="C72" s="49" t="s">
        <v>38</v>
      </c>
      <c r="D72" s="49" t="s">
        <v>37</v>
      </c>
      <c r="E72" s="39" t="s">
        <v>36</v>
      </c>
      <c r="F72" s="39" t="s">
        <v>35</v>
      </c>
      <c r="G72" s="38" t="s">
        <v>34</v>
      </c>
      <c r="H72" s="38" t="s">
        <v>33</v>
      </c>
      <c r="I72" s="49" t="s">
        <v>78</v>
      </c>
      <c r="J72" s="38" t="s">
        <v>80</v>
      </c>
      <c r="K72" s="30"/>
      <c r="L72" s="86" t="s">
        <v>132</v>
      </c>
      <c r="M72" s="86" t="s">
        <v>133</v>
      </c>
      <c r="N72" s="86" t="s">
        <v>134</v>
      </c>
      <c r="O72" s="86" t="s">
        <v>135</v>
      </c>
      <c r="P72" s="86" t="s">
        <v>31</v>
      </c>
      <c r="Q72" s="43" t="s">
        <v>138</v>
      </c>
      <c r="R72" s="86" t="s">
        <v>139</v>
      </c>
    </row>
    <row r="73" spans="2:18" ht="16.5" customHeight="1" x14ac:dyDescent="0.2">
      <c r="B73" s="79">
        <v>46</v>
      </c>
      <c r="C73" s="94">
        <v>71433996</v>
      </c>
      <c r="D73" s="79" t="s">
        <v>163</v>
      </c>
      <c r="E73" s="80">
        <v>43525</v>
      </c>
      <c r="F73" s="80" t="s">
        <v>149</v>
      </c>
      <c r="G73" s="101" t="s">
        <v>164</v>
      </c>
      <c r="H73" s="96" t="s">
        <v>165</v>
      </c>
      <c r="I73" s="106">
        <v>3500</v>
      </c>
      <c r="J73" s="99" t="s">
        <v>200</v>
      </c>
      <c r="K73" s="9"/>
      <c r="L73" s="107">
        <v>3500</v>
      </c>
      <c r="M73" s="31" t="s">
        <v>137</v>
      </c>
      <c r="N73" s="32">
        <f>L73*5%</f>
        <v>175</v>
      </c>
      <c r="O73" s="32">
        <f t="shared" ref="O73:O98" si="9">IF(M73="Sujeto a Retención",L73/1.12*5%,0)</f>
        <v>0</v>
      </c>
      <c r="P73" s="108">
        <v>43840</v>
      </c>
      <c r="Q73" s="80" t="str">
        <f t="shared" ref="Q73:Q96" ca="1" si="10">IF(P73&lt;R73,"VENCIDA","-")</f>
        <v>-</v>
      </c>
      <c r="R73" s="33">
        <f t="shared" ref="R73:R96" ca="1" si="11">TODAY()</f>
        <v>43721</v>
      </c>
    </row>
    <row r="74" spans="2:18" ht="14.25" customHeight="1" x14ac:dyDescent="0.2">
      <c r="B74" s="79">
        <f>B73+1</f>
        <v>47</v>
      </c>
      <c r="C74" s="94">
        <v>85457167</v>
      </c>
      <c r="D74" s="79" t="s">
        <v>226</v>
      </c>
      <c r="E74" s="80">
        <v>43621</v>
      </c>
      <c r="F74" s="80" t="s">
        <v>224</v>
      </c>
      <c r="G74" s="101" t="s">
        <v>46</v>
      </c>
      <c r="H74" s="96" t="s">
        <v>47</v>
      </c>
      <c r="I74" s="106">
        <v>10000</v>
      </c>
      <c r="J74" s="34" t="s">
        <v>255</v>
      </c>
      <c r="K74" s="9"/>
      <c r="L74" s="107">
        <v>10000</v>
      </c>
      <c r="M74" s="31" t="s">
        <v>137</v>
      </c>
      <c r="N74" s="32">
        <f>L74*5%</f>
        <v>500</v>
      </c>
      <c r="O74" s="32">
        <f t="shared" si="9"/>
        <v>0</v>
      </c>
      <c r="P74" s="108">
        <v>44066</v>
      </c>
      <c r="Q74" s="80" t="str">
        <f t="shared" ca="1" si="10"/>
        <v>-</v>
      </c>
      <c r="R74" s="33">
        <f t="shared" ca="1" si="11"/>
        <v>43721</v>
      </c>
    </row>
    <row r="75" spans="2:18" x14ac:dyDescent="0.2">
      <c r="B75" s="79">
        <f t="shared" ref="B75:B97" si="12">B74+1</f>
        <v>48</v>
      </c>
      <c r="C75" s="94">
        <v>31586201</v>
      </c>
      <c r="D75" s="79" t="s">
        <v>227</v>
      </c>
      <c r="E75" s="80">
        <v>43612</v>
      </c>
      <c r="F75" s="80" t="s">
        <v>168</v>
      </c>
      <c r="G75" s="101" t="s">
        <v>48</v>
      </c>
      <c r="H75" s="96" t="s">
        <v>47</v>
      </c>
      <c r="I75" s="106">
        <v>7500</v>
      </c>
      <c r="J75" s="34" t="s">
        <v>284</v>
      </c>
      <c r="K75" s="11"/>
      <c r="L75" s="7">
        <v>7500</v>
      </c>
      <c r="M75" s="31"/>
      <c r="N75" s="32">
        <f>L75*5%</f>
        <v>375</v>
      </c>
      <c r="O75" s="32">
        <f t="shared" si="9"/>
        <v>0</v>
      </c>
      <c r="P75" s="80">
        <v>44204</v>
      </c>
      <c r="Q75" s="80" t="str">
        <f t="shared" ca="1" si="10"/>
        <v>-</v>
      </c>
      <c r="R75" s="33">
        <f t="shared" ca="1" si="11"/>
        <v>43721</v>
      </c>
    </row>
    <row r="76" spans="2:18" x14ac:dyDescent="0.2">
      <c r="B76" s="79">
        <f t="shared" si="12"/>
        <v>49</v>
      </c>
      <c r="C76" s="94">
        <v>12319570</v>
      </c>
      <c r="D76" s="79" t="s">
        <v>98</v>
      </c>
      <c r="E76" s="80">
        <v>43467</v>
      </c>
      <c r="F76" s="80" t="s">
        <v>29</v>
      </c>
      <c r="G76" s="95" t="s">
        <v>49</v>
      </c>
      <c r="H76" s="96" t="s">
        <v>47</v>
      </c>
      <c r="I76" s="106">
        <v>10500</v>
      </c>
      <c r="J76" s="34" t="s">
        <v>256</v>
      </c>
      <c r="K76" s="11"/>
      <c r="L76" s="7">
        <v>10500</v>
      </c>
      <c r="M76" s="31"/>
      <c r="N76" s="32">
        <f t="shared" ref="N76:N100" si="13">L76*5%</f>
        <v>525</v>
      </c>
      <c r="O76" s="32">
        <f t="shared" si="9"/>
        <v>0</v>
      </c>
      <c r="P76" s="80">
        <v>44204</v>
      </c>
      <c r="Q76" s="80" t="str">
        <f t="shared" ca="1" si="10"/>
        <v>-</v>
      </c>
      <c r="R76" s="33">
        <f t="shared" ca="1" si="11"/>
        <v>43721</v>
      </c>
    </row>
    <row r="77" spans="2:18" x14ac:dyDescent="0.2">
      <c r="B77" s="79">
        <f t="shared" si="12"/>
        <v>50</v>
      </c>
      <c r="C77" s="109">
        <v>24984825</v>
      </c>
      <c r="D77" s="79" t="s">
        <v>229</v>
      </c>
      <c r="E77" s="80">
        <v>43621</v>
      </c>
      <c r="F77" s="80" t="s">
        <v>224</v>
      </c>
      <c r="G77" s="95" t="s">
        <v>50</v>
      </c>
      <c r="H77" s="96" t="s">
        <v>47</v>
      </c>
      <c r="I77" s="106">
        <v>10000</v>
      </c>
      <c r="J77" s="34" t="s">
        <v>288</v>
      </c>
      <c r="K77" s="11"/>
      <c r="L77" s="7">
        <v>10000</v>
      </c>
      <c r="M77" s="31"/>
      <c r="N77" s="32">
        <f t="shared" si="13"/>
        <v>500</v>
      </c>
      <c r="O77" s="32">
        <f t="shared" si="9"/>
        <v>0</v>
      </c>
      <c r="P77" s="80">
        <v>43897</v>
      </c>
      <c r="Q77" s="80" t="str">
        <f t="shared" ca="1" si="10"/>
        <v>-</v>
      </c>
      <c r="R77" s="33">
        <f t="shared" ca="1" si="11"/>
        <v>43721</v>
      </c>
    </row>
    <row r="78" spans="2:18" x14ac:dyDescent="0.2">
      <c r="B78" s="79">
        <f t="shared" si="12"/>
        <v>51</v>
      </c>
      <c r="C78" s="94">
        <v>56321538</v>
      </c>
      <c r="D78" s="79" t="s">
        <v>228</v>
      </c>
      <c r="E78" s="80">
        <v>43621</v>
      </c>
      <c r="F78" s="80" t="s">
        <v>224</v>
      </c>
      <c r="G78" s="95" t="s">
        <v>51</v>
      </c>
      <c r="H78" s="96" t="s">
        <v>47</v>
      </c>
      <c r="I78" s="106">
        <v>10000</v>
      </c>
      <c r="J78" s="34" t="s">
        <v>275</v>
      </c>
      <c r="K78" s="11"/>
      <c r="L78" s="7">
        <f t="shared" ref="L78" si="14">I77</f>
        <v>10000</v>
      </c>
      <c r="M78" s="31"/>
      <c r="N78" s="32">
        <f t="shared" si="13"/>
        <v>500</v>
      </c>
      <c r="O78" s="32">
        <f t="shared" si="9"/>
        <v>0</v>
      </c>
      <c r="P78" s="80">
        <v>44248</v>
      </c>
      <c r="Q78" s="80" t="str">
        <f t="shared" ca="1" si="10"/>
        <v>-</v>
      </c>
      <c r="R78" s="33">
        <f t="shared" ca="1" si="11"/>
        <v>43721</v>
      </c>
    </row>
    <row r="79" spans="2:18" x14ac:dyDescent="0.2">
      <c r="B79" s="79">
        <f t="shared" si="12"/>
        <v>52</v>
      </c>
      <c r="C79" s="94">
        <v>79186602</v>
      </c>
      <c r="D79" s="79" t="s">
        <v>239</v>
      </c>
      <c r="E79" s="80">
        <v>43626</v>
      </c>
      <c r="F79" s="34" t="s">
        <v>199</v>
      </c>
      <c r="G79" s="100" t="s">
        <v>209</v>
      </c>
      <c r="H79" s="96" t="s">
        <v>47</v>
      </c>
      <c r="I79" s="106">
        <v>6000</v>
      </c>
      <c r="J79" s="31" t="s">
        <v>289</v>
      </c>
      <c r="K79" s="11"/>
      <c r="L79" s="7">
        <v>6000</v>
      </c>
      <c r="M79" s="31"/>
      <c r="N79" s="32">
        <f t="shared" si="13"/>
        <v>300</v>
      </c>
      <c r="O79" s="32">
        <f t="shared" si="9"/>
        <v>0</v>
      </c>
      <c r="P79" s="80">
        <v>44254</v>
      </c>
      <c r="Q79" s="80" t="str">
        <f t="shared" ca="1" si="10"/>
        <v>-</v>
      </c>
      <c r="R79" s="33">
        <f t="shared" ca="1" si="11"/>
        <v>43721</v>
      </c>
    </row>
    <row r="80" spans="2:18" x14ac:dyDescent="0.2">
      <c r="B80" s="79">
        <f t="shared" si="12"/>
        <v>53</v>
      </c>
      <c r="C80" s="94">
        <v>16930177</v>
      </c>
      <c r="D80" s="79" t="s">
        <v>99</v>
      </c>
      <c r="E80" s="80">
        <v>43467</v>
      </c>
      <c r="F80" s="80" t="s">
        <v>29</v>
      </c>
      <c r="G80" s="101" t="s">
        <v>52</v>
      </c>
      <c r="H80" s="103" t="s">
        <v>58</v>
      </c>
      <c r="I80" s="106">
        <v>7500</v>
      </c>
      <c r="J80" s="34" t="s">
        <v>298</v>
      </c>
      <c r="K80" s="11"/>
      <c r="L80" s="7">
        <v>7500</v>
      </c>
      <c r="M80" s="31"/>
      <c r="N80" s="32">
        <f t="shared" si="13"/>
        <v>375</v>
      </c>
      <c r="O80" s="32">
        <f t="shared" si="9"/>
        <v>0</v>
      </c>
      <c r="P80" s="80">
        <v>44098</v>
      </c>
      <c r="Q80" s="80" t="str">
        <f t="shared" ca="1" si="10"/>
        <v>-</v>
      </c>
      <c r="R80" s="33">
        <f t="shared" ca="1" si="11"/>
        <v>43721</v>
      </c>
    </row>
    <row r="81" spans="2:18" x14ac:dyDescent="0.2">
      <c r="B81" s="79">
        <f t="shared" si="12"/>
        <v>54</v>
      </c>
      <c r="C81" s="102">
        <v>93752490</v>
      </c>
      <c r="D81" s="79" t="s">
        <v>100</v>
      </c>
      <c r="E81" s="80">
        <v>43467</v>
      </c>
      <c r="F81" s="80" t="s">
        <v>67</v>
      </c>
      <c r="G81" s="79" t="s">
        <v>54</v>
      </c>
      <c r="H81" s="103" t="s">
        <v>53</v>
      </c>
      <c r="I81" s="106">
        <v>4200</v>
      </c>
      <c r="J81" s="34" t="s">
        <v>286</v>
      </c>
      <c r="K81" s="11"/>
      <c r="L81" s="7">
        <v>4200</v>
      </c>
      <c r="M81" s="31"/>
      <c r="N81" s="32">
        <f t="shared" si="13"/>
        <v>210</v>
      </c>
      <c r="O81" s="32">
        <f t="shared" si="9"/>
        <v>0</v>
      </c>
      <c r="P81" s="80">
        <v>43684</v>
      </c>
      <c r="Q81" s="80" t="str">
        <f t="shared" ca="1" si="10"/>
        <v>VENCIDA</v>
      </c>
      <c r="R81" s="33">
        <f t="shared" ca="1" si="11"/>
        <v>43721</v>
      </c>
    </row>
    <row r="82" spans="2:18" x14ac:dyDescent="0.2">
      <c r="B82" s="79">
        <f t="shared" si="12"/>
        <v>55</v>
      </c>
      <c r="C82" s="102">
        <v>67577598</v>
      </c>
      <c r="D82" s="79" t="s">
        <v>236</v>
      </c>
      <c r="E82" s="80">
        <v>43498</v>
      </c>
      <c r="F82" s="80" t="s">
        <v>143</v>
      </c>
      <c r="G82" s="79" t="s">
        <v>141</v>
      </c>
      <c r="H82" s="103" t="s">
        <v>53</v>
      </c>
      <c r="I82" s="106">
        <v>4500</v>
      </c>
      <c r="J82" s="34" t="s">
        <v>297</v>
      </c>
      <c r="K82" s="11"/>
      <c r="L82" s="7">
        <v>4500</v>
      </c>
      <c r="M82" s="31"/>
      <c r="N82" s="32">
        <f t="shared" si="13"/>
        <v>225</v>
      </c>
      <c r="O82" s="32">
        <f t="shared" si="9"/>
        <v>0</v>
      </c>
      <c r="P82" s="80">
        <v>43868</v>
      </c>
      <c r="Q82" s="80" t="str">
        <f t="shared" ca="1" si="10"/>
        <v>-</v>
      </c>
      <c r="R82" s="33">
        <f t="shared" ca="1" si="11"/>
        <v>43721</v>
      </c>
    </row>
    <row r="83" spans="2:18" x14ac:dyDescent="0.2">
      <c r="B83" s="79">
        <f t="shared" si="12"/>
        <v>56</v>
      </c>
      <c r="C83" s="34">
        <v>26708906</v>
      </c>
      <c r="D83" s="34" t="s">
        <v>235</v>
      </c>
      <c r="E83" s="80">
        <v>43621</v>
      </c>
      <c r="F83" s="34" t="s">
        <v>177</v>
      </c>
      <c r="G83" s="100" t="s">
        <v>180</v>
      </c>
      <c r="H83" s="103" t="s">
        <v>53</v>
      </c>
      <c r="I83" s="106">
        <v>7000</v>
      </c>
      <c r="J83" s="31" t="s">
        <v>274</v>
      </c>
      <c r="K83" s="11"/>
      <c r="L83" s="7">
        <v>7000</v>
      </c>
      <c r="M83" s="31"/>
      <c r="N83" s="32">
        <f t="shared" si="13"/>
        <v>350</v>
      </c>
      <c r="O83" s="32">
        <f t="shared" si="9"/>
        <v>0</v>
      </c>
      <c r="P83" s="80">
        <v>43935</v>
      </c>
      <c r="Q83" s="80" t="str">
        <f t="shared" ca="1" si="10"/>
        <v>-</v>
      </c>
      <c r="R83" s="33">
        <f t="shared" ca="1" si="11"/>
        <v>43721</v>
      </c>
    </row>
    <row r="84" spans="2:18" x14ac:dyDescent="0.2">
      <c r="B84" s="79">
        <f t="shared" si="12"/>
        <v>57</v>
      </c>
      <c r="C84" s="34">
        <v>4617053</v>
      </c>
      <c r="D84" s="34" t="s">
        <v>237</v>
      </c>
      <c r="E84" s="80">
        <v>43621</v>
      </c>
      <c r="F84" s="34" t="s">
        <v>175</v>
      </c>
      <c r="G84" s="100" t="s">
        <v>189</v>
      </c>
      <c r="H84" s="103" t="s">
        <v>53</v>
      </c>
      <c r="I84" s="106">
        <v>8000</v>
      </c>
      <c r="J84" s="31" t="s">
        <v>200</v>
      </c>
      <c r="K84" s="11"/>
      <c r="L84" s="7">
        <v>8000</v>
      </c>
      <c r="M84" s="31"/>
      <c r="N84" s="32">
        <f t="shared" si="13"/>
        <v>400</v>
      </c>
      <c r="O84" s="32">
        <f t="shared" si="9"/>
        <v>0</v>
      </c>
      <c r="P84" s="80">
        <v>43951</v>
      </c>
      <c r="Q84" s="80" t="str">
        <f t="shared" ca="1" si="10"/>
        <v>-</v>
      </c>
      <c r="R84" s="33">
        <f t="shared" ca="1" si="11"/>
        <v>43721</v>
      </c>
    </row>
    <row r="85" spans="2:18" ht="14.25" customHeight="1" x14ac:dyDescent="0.2">
      <c r="B85" s="79">
        <f t="shared" si="12"/>
        <v>58</v>
      </c>
      <c r="C85" s="34">
        <v>73949329</v>
      </c>
      <c r="D85" s="34" t="s">
        <v>245</v>
      </c>
      <c r="E85" s="80">
        <v>43626</v>
      </c>
      <c r="F85" s="34" t="s">
        <v>199</v>
      </c>
      <c r="G85" s="100" t="s">
        <v>212</v>
      </c>
      <c r="H85" s="34" t="s">
        <v>25</v>
      </c>
      <c r="I85" s="106">
        <v>12000</v>
      </c>
      <c r="J85" s="31" t="s">
        <v>259</v>
      </c>
      <c r="K85" s="11"/>
      <c r="L85" s="7">
        <v>12000</v>
      </c>
      <c r="M85" s="31" t="s">
        <v>137</v>
      </c>
      <c r="N85" s="32">
        <f t="shared" si="13"/>
        <v>600</v>
      </c>
      <c r="O85" s="32">
        <f t="shared" si="9"/>
        <v>0</v>
      </c>
      <c r="P85" s="80">
        <v>44043</v>
      </c>
      <c r="Q85" s="80" t="str">
        <f t="shared" ca="1" si="10"/>
        <v>-</v>
      </c>
      <c r="R85" s="33">
        <f t="shared" ca="1" si="11"/>
        <v>43721</v>
      </c>
    </row>
    <row r="86" spans="2:18" x14ac:dyDescent="0.2">
      <c r="B86" s="79">
        <f t="shared" si="12"/>
        <v>59</v>
      </c>
      <c r="C86" s="34">
        <v>57256365</v>
      </c>
      <c r="D86" s="79" t="s">
        <v>101</v>
      </c>
      <c r="E86" s="80">
        <v>43467</v>
      </c>
      <c r="F86" s="80" t="s">
        <v>29</v>
      </c>
      <c r="G86" s="95" t="s">
        <v>55</v>
      </c>
      <c r="H86" s="96" t="s">
        <v>25</v>
      </c>
      <c r="I86" s="106">
        <v>5500</v>
      </c>
      <c r="J86" s="34" t="s">
        <v>258</v>
      </c>
      <c r="K86" s="11"/>
      <c r="L86" s="7">
        <v>5500</v>
      </c>
      <c r="M86" s="31"/>
      <c r="N86" s="32">
        <f t="shared" si="13"/>
        <v>275</v>
      </c>
      <c r="O86" s="32">
        <f t="shared" si="9"/>
        <v>0</v>
      </c>
      <c r="P86" s="80">
        <v>44018</v>
      </c>
      <c r="Q86" s="80" t="str">
        <f t="shared" ca="1" si="10"/>
        <v>-</v>
      </c>
      <c r="R86" s="33">
        <f t="shared" ca="1" si="11"/>
        <v>43721</v>
      </c>
    </row>
    <row r="87" spans="2:18" x14ac:dyDescent="0.2">
      <c r="B87" s="79">
        <f t="shared" si="12"/>
        <v>60</v>
      </c>
      <c r="C87" s="94">
        <v>5256364</v>
      </c>
      <c r="D87" s="79" t="s">
        <v>131</v>
      </c>
      <c r="E87" s="80">
        <v>43467</v>
      </c>
      <c r="F87" s="80" t="s">
        <v>29</v>
      </c>
      <c r="G87" s="95" t="s">
        <v>56</v>
      </c>
      <c r="H87" s="96" t="s">
        <v>25</v>
      </c>
      <c r="I87" s="106">
        <v>5000</v>
      </c>
      <c r="J87" s="34" t="s">
        <v>296</v>
      </c>
      <c r="K87" s="11"/>
      <c r="L87" s="7">
        <v>5000</v>
      </c>
      <c r="M87" s="31"/>
      <c r="N87" s="32">
        <f t="shared" si="13"/>
        <v>250</v>
      </c>
      <c r="O87" s="32">
        <f t="shared" si="9"/>
        <v>0</v>
      </c>
      <c r="P87" s="80">
        <v>44112</v>
      </c>
      <c r="Q87" s="80" t="str">
        <f t="shared" ca="1" si="10"/>
        <v>-</v>
      </c>
      <c r="R87" s="33">
        <f t="shared" ca="1" si="11"/>
        <v>43721</v>
      </c>
    </row>
    <row r="88" spans="2:18" x14ac:dyDescent="0.2">
      <c r="B88" s="79">
        <f t="shared" si="12"/>
        <v>61</v>
      </c>
      <c r="C88" s="94">
        <v>14858894</v>
      </c>
      <c r="D88" s="79" t="s">
        <v>145</v>
      </c>
      <c r="E88" s="80">
        <v>43467</v>
      </c>
      <c r="F88" s="80" t="s">
        <v>144</v>
      </c>
      <c r="G88" s="95" t="s">
        <v>142</v>
      </c>
      <c r="H88" s="96" t="s">
        <v>25</v>
      </c>
      <c r="I88" s="106">
        <v>4500</v>
      </c>
      <c r="J88" s="34" t="s">
        <v>257</v>
      </c>
      <c r="K88" s="11"/>
      <c r="L88" s="7">
        <v>4500</v>
      </c>
      <c r="M88" s="31"/>
      <c r="N88" s="32">
        <f t="shared" si="13"/>
        <v>225</v>
      </c>
      <c r="O88" s="32">
        <f t="shared" si="9"/>
        <v>0</v>
      </c>
      <c r="P88" s="80">
        <v>43873</v>
      </c>
      <c r="Q88" s="80" t="str">
        <f t="shared" ca="1" si="10"/>
        <v>-</v>
      </c>
      <c r="R88" s="33">
        <f t="shared" ca="1" si="11"/>
        <v>43721</v>
      </c>
    </row>
    <row r="89" spans="2:18" x14ac:dyDescent="0.2">
      <c r="B89" s="79">
        <f t="shared" si="12"/>
        <v>62</v>
      </c>
      <c r="C89" s="94">
        <v>41864050</v>
      </c>
      <c r="D89" s="79" t="s">
        <v>102</v>
      </c>
      <c r="E89" s="80">
        <v>43467</v>
      </c>
      <c r="F89" s="80" t="s">
        <v>29</v>
      </c>
      <c r="G89" s="95" t="s">
        <v>57</v>
      </c>
      <c r="H89" s="96" t="s">
        <v>25</v>
      </c>
      <c r="I89" s="106">
        <v>4500</v>
      </c>
      <c r="J89" s="34" t="s">
        <v>260</v>
      </c>
      <c r="K89" s="11"/>
      <c r="L89" s="7">
        <f>I88</f>
        <v>4500</v>
      </c>
      <c r="M89" s="31"/>
      <c r="N89" s="32">
        <f t="shared" si="13"/>
        <v>225</v>
      </c>
      <c r="O89" s="32">
        <f t="shared" si="9"/>
        <v>0</v>
      </c>
      <c r="P89" s="80">
        <v>43820</v>
      </c>
      <c r="Q89" s="80" t="str">
        <f t="shared" si="10"/>
        <v>-</v>
      </c>
      <c r="R89" s="33"/>
    </row>
    <row r="90" spans="2:18" x14ac:dyDescent="0.2">
      <c r="B90" s="79">
        <f t="shared" si="12"/>
        <v>63</v>
      </c>
      <c r="C90" s="94">
        <v>55111475</v>
      </c>
      <c r="D90" s="79" t="s">
        <v>103</v>
      </c>
      <c r="E90" s="80">
        <v>43467</v>
      </c>
      <c r="F90" s="80" t="s">
        <v>29</v>
      </c>
      <c r="G90" s="101" t="s">
        <v>60</v>
      </c>
      <c r="H90" s="96" t="s">
        <v>59</v>
      </c>
      <c r="I90" s="106">
        <v>5000</v>
      </c>
      <c r="J90" s="34" t="s">
        <v>303</v>
      </c>
      <c r="K90" s="11"/>
      <c r="L90" s="7">
        <v>5000</v>
      </c>
      <c r="M90" s="31"/>
      <c r="N90" s="32">
        <f t="shared" si="13"/>
        <v>250</v>
      </c>
      <c r="O90" s="32">
        <f t="shared" si="9"/>
        <v>0</v>
      </c>
      <c r="P90" s="80">
        <v>44113</v>
      </c>
      <c r="Q90" s="80" t="str">
        <f t="shared" ca="1" si="10"/>
        <v>-</v>
      </c>
      <c r="R90" s="33">
        <f t="shared" ca="1" si="11"/>
        <v>43721</v>
      </c>
    </row>
    <row r="91" spans="2:18" x14ac:dyDescent="0.2">
      <c r="B91" s="79">
        <f t="shared" si="12"/>
        <v>64</v>
      </c>
      <c r="C91" s="94">
        <v>50469533</v>
      </c>
      <c r="D91" s="79" t="s">
        <v>89</v>
      </c>
      <c r="E91" s="80">
        <v>43467</v>
      </c>
      <c r="F91" s="80" t="s">
        <v>67</v>
      </c>
      <c r="G91" s="101" t="s">
        <v>61</v>
      </c>
      <c r="H91" s="96" t="s">
        <v>59</v>
      </c>
      <c r="I91" s="106">
        <v>4700</v>
      </c>
      <c r="J91" s="34" t="s">
        <v>300</v>
      </c>
      <c r="K91" s="11"/>
      <c r="L91" s="7">
        <v>4700</v>
      </c>
      <c r="M91" s="31"/>
      <c r="N91" s="32">
        <f t="shared" si="13"/>
        <v>235</v>
      </c>
      <c r="O91" s="32">
        <f t="shared" si="9"/>
        <v>0</v>
      </c>
      <c r="P91" s="80">
        <v>43923</v>
      </c>
      <c r="Q91" s="80" t="str">
        <f t="shared" ca="1" si="10"/>
        <v>-</v>
      </c>
      <c r="R91" s="33">
        <f t="shared" ca="1" si="11"/>
        <v>43721</v>
      </c>
    </row>
    <row r="92" spans="2:18" x14ac:dyDescent="0.2">
      <c r="B92" s="79">
        <f t="shared" si="12"/>
        <v>65</v>
      </c>
      <c r="C92" s="94">
        <v>85002135</v>
      </c>
      <c r="D92" s="79" t="s">
        <v>104</v>
      </c>
      <c r="E92" s="80">
        <v>43467</v>
      </c>
      <c r="F92" s="80" t="s">
        <v>29</v>
      </c>
      <c r="G92" s="101" t="s">
        <v>62</v>
      </c>
      <c r="H92" s="96" t="s">
        <v>59</v>
      </c>
      <c r="I92" s="106">
        <v>4000</v>
      </c>
      <c r="J92" s="34" t="s">
        <v>202</v>
      </c>
      <c r="K92" s="11"/>
      <c r="L92" s="7">
        <v>4000</v>
      </c>
      <c r="M92" s="31"/>
      <c r="N92" s="32">
        <f t="shared" si="13"/>
        <v>200</v>
      </c>
      <c r="O92" s="32">
        <f t="shared" si="9"/>
        <v>0</v>
      </c>
      <c r="P92" s="80">
        <v>44288</v>
      </c>
      <c r="Q92" s="80" t="str">
        <f t="shared" ca="1" si="10"/>
        <v>-</v>
      </c>
      <c r="R92" s="33">
        <f t="shared" ca="1" si="11"/>
        <v>43721</v>
      </c>
    </row>
    <row r="93" spans="2:18" x14ac:dyDescent="0.2">
      <c r="B93" s="79">
        <f t="shared" si="12"/>
        <v>66</v>
      </c>
      <c r="C93" s="94">
        <v>72483393</v>
      </c>
      <c r="D93" s="79" t="s">
        <v>304</v>
      </c>
      <c r="E93" s="80">
        <v>43467</v>
      </c>
      <c r="F93" s="80" t="s">
        <v>29</v>
      </c>
      <c r="G93" s="101" t="s">
        <v>63</v>
      </c>
      <c r="H93" s="96" t="s">
        <v>59</v>
      </c>
      <c r="I93" s="106">
        <v>3200</v>
      </c>
      <c r="J93" s="34" t="s">
        <v>301</v>
      </c>
      <c r="K93" s="11"/>
      <c r="L93" s="7">
        <v>3200</v>
      </c>
      <c r="M93" s="31"/>
      <c r="N93" s="32">
        <f t="shared" si="13"/>
        <v>160</v>
      </c>
      <c r="O93" s="32">
        <f t="shared" si="9"/>
        <v>0</v>
      </c>
      <c r="P93" s="80">
        <v>44134</v>
      </c>
      <c r="Q93" s="80" t="str">
        <f t="shared" ca="1" si="10"/>
        <v>-</v>
      </c>
      <c r="R93" s="33">
        <f t="shared" ca="1" si="11"/>
        <v>43721</v>
      </c>
    </row>
    <row r="94" spans="2:18" x14ac:dyDescent="0.2">
      <c r="B94" s="79">
        <f t="shared" si="12"/>
        <v>67</v>
      </c>
      <c r="C94" s="94">
        <v>41151186</v>
      </c>
      <c r="D94" s="79" t="s">
        <v>105</v>
      </c>
      <c r="E94" s="80">
        <v>43467</v>
      </c>
      <c r="F94" s="80" t="s">
        <v>29</v>
      </c>
      <c r="G94" s="95" t="s">
        <v>64</v>
      </c>
      <c r="H94" s="96" t="s">
        <v>65</v>
      </c>
      <c r="I94" s="106">
        <v>4000</v>
      </c>
      <c r="J94" s="34" t="s">
        <v>299</v>
      </c>
      <c r="K94" s="11"/>
      <c r="L94" s="7">
        <v>4000</v>
      </c>
      <c r="M94" s="31"/>
      <c r="N94" s="32">
        <f t="shared" si="13"/>
        <v>200</v>
      </c>
      <c r="O94" s="32">
        <f t="shared" si="9"/>
        <v>0</v>
      </c>
      <c r="P94" s="80">
        <v>43921</v>
      </c>
      <c r="Q94" s="80" t="str">
        <f t="shared" ca="1" si="10"/>
        <v>-</v>
      </c>
      <c r="R94" s="33">
        <f t="shared" ca="1" si="11"/>
        <v>43721</v>
      </c>
    </row>
    <row r="95" spans="2:18" x14ac:dyDescent="0.2">
      <c r="B95" s="79">
        <f t="shared" si="12"/>
        <v>68</v>
      </c>
      <c r="C95" s="94">
        <v>77648064</v>
      </c>
      <c r="D95" s="79" t="s">
        <v>106</v>
      </c>
      <c r="E95" s="80">
        <v>43467</v>
      </c>
      <c r="F95" s="80" t="s">
        <v>29</v>
      </c>
      <c r="G95" s="101" t="s">
        <v>66</v>
      </c>
      <c r="H95" s="96" t="s">
        <v>65</v>
      </c>
      <c r="I95" s="106">
        <v>4000</v>
      </c>
      <c r="J95" s="34" t="s">
        <v>302</v>
      </c>
      <c r="K95" s="11"/>
      <c r="L95" s="7">
        <f>I94</f>
        <v>4000</v>
      </c>
      <c r="M95" s="31"/>
      <c r="N95" s="32">
        <f t="shared" si="13"/>
        <v>200</v>
      </c>
      <c r="O95" s="32"/>
      <c r="P95" s="80">
        <v>44288</v>
      </c>
      <c r="Q95" s="80" t="str">
        <f t="shared" ca="1" si="10"/>
        <v>-</v>
      </c>
      <c r="R95" s="33">
        <f t="shared" ca="1" si="11"/>
        <v>43721</v>
      </c>
    </row>
    <row r="96" spans="2:18" x14ac:dyDescent="0.2">
      <c r="B96" s="79">
        <f t="shared" si="12"/>
        <v>69</v>
      </c>
      <c r="C96" s="94" t="s">
        <v>157</v>
      </c>
      <c r="D96" s="79" t="s">
        <v>148</v>
      </c>
      <c r="E96" s="80">
        <v>43514</v>
      </c>
      <c r="F96" s="80" t="s">
        <v>149</v>
      </c>
      <c r="G96" s="101" t="s">
        <v>146</v>
      </c>
      <c r="H96" s="96" t="s">
        <v>25</v>
      </c>
      <c r="I96" s="106">
        <v>4500</v>
      </c>
      <c r="J96" s="34" t="s">
        <v>203</v>
      </c>
      <c r="K96" s="11"/>
      <c r="L96" s="7">
        <v>4500</v>
      </c>
      <c r="M96" s="31"/>
      <c r="N96" s="32">
        <f t="shared" si="13"/>
        <v>225</v>
      </c>
      <c r="O96" s="32">
        <f t="shared" si="9"/>
        <v>0</v>
      </c>
      <c r="P96" s="80">
        <v>43887</v>
      </c>
      <c r="Q96" s="80" t="str">
        <f t="shared" ca="1" si="10"/>
        <v>-</v>
      </c>
      <c r="R96" s="33">
        <f t="shared" ca="1" si="11"/>
        <v>43721</v>
      </c>
    </row>
    <row r="97" spans="1:18" x14ac:dyDescent="0.2">
      <c r="B97" s="79">
        <f t="shared" si="12"/>
        <v>70</v>
      </c>
      <c r="C97" s="94" t="s">
        <v>318</v>
      </c>
      <c r="D97" s="79" t="s">
        <v>319</v>
      </c>
      <c r="E97" s="80">
        <v>43651</v>
      </c>
      <c r="F97" s="80" t="s">
        <v>316</v>
      </c>
      <c r="G97" s="101" t="s">
        <v>320</v>
      </c>
      <c r="H97" s="96" t="s">
        <v>53</v>
      </c>
      <c r="I97" s="106">
        <v>4500</v>
      </c>
      <c r="J97" s="34" t="s">
        <v>336</v>
      </c>
      <c r="K97" s="11"/>
      <c r="L97" s="7">
        <v>4500</v>
      </c>
      <c r="M97" s="31"/>
      <c r="N97" s="32">
        <f t="shared" si="13"/>
        <v>225</v>
      </c>
      <c r="O97" s="32">
        <f t="shared" si="9"/>
        <v>0</v>
      </c>
      <c r="P97" s="80"/>
      <c r="Q97" s="80"/>
      <c r="R97" s="33"/>
    </row>
    <row r="98" spans="1:18" x14ac:dyDescent="0.2">
      <c r="B98" s="79">
        <v>71</v>
      </c>
      <c r="C98" s="94">
        <v>5851351</v>
      </c>
      <c r="D98" s="79" t="s">
        <v>341</v>
      </c>
      <c r="E98" s="80">
        <v>43651</v>
      </c>
      <c r="F98" s="80" t="s">
        <v>340</v>
      </c>
      <c r="G98" s="101" t="s">
        <v>326</v>
      </c>
      <c r="H98" s="96" t="s">
        <v>53</v>
      </c>
      <c r="I98" s="106">
        <v>4500</v>
      </c>
      <c r="J98" s="34" t="s">
        <v>336</v>
      </c>
      <c r="K98" s="11"/>
      <c r="L98" s="7">
        <v>4500</v>
      </c>
      <c r="M98" s="31"/>
      <c r="N98" s="32">
        <f t="shared" si="13"/>
        <v>225</v>
      </c>
      <c r="O98" s="32">
        <f t="shared" si="9"/>
        <v>0</v>
      </c>
      <c r="P98" s="80"/>
      <c r="Q98" s="80"/>
      <c r="R98" s="33"/>
    </row>
    <row r="99" spans="1:18" x14ac:dyDescent="0.2">
      <c r="B99" s="79">
        <v>72</v>
      </c>
      <c r="C99" s="94">
        <v>92351492</v>
      </c>
      <c r="D99" s="79" t="s">
        <v>327</v>
      </c>
      <c r="E99" s="80">
        <v>43655</v>
      </c>
      <c r="F99" s="80" t="s">
        <v>314</v>
      </c>
      <c r="G99" s="101" t="s">
        <v>328</v>
      </c>
      <c r="H99" s="96" t="s">
        <v>47</v>
      </c>
      <c r="I99" s="7">
        <v>7000</v>
      </c>
      <c r="J99" s="34" t="s">
        <v>329</v>
      </c>
      <c r="K99" s="11"/>
      <c r="L99" s="7">
        <v>7000</v>
      </c>
      <c r="M99" s="31"/>
      <c r="N99" s="32">
        <f t="shared" si="13"/>
        <v>350</v>
      </c>
      <c r="O99" s="32"/>
      <c r="P99" s="80"/>
      <c r="Q99" s="80"/>
      <c r="R99" s="33"/>
    </row>
    <row r="100" spans="1:18" x14ac:dyDescent="0.2">
      <c r="B100" s="79">
        <v>73</v>
      </c>
      <c r="C100" s="94">
        <v>74741217</v>
      </c>
      <c r="D100" s="79" t="s">
        <v>333</v>
      </c>
      <c r="E100" s="80">
        <v>43656</v>
      </c>
      <c r="F100" s="80" t="s">
        <v>334</v>
      </c>
      <c r="G100" s="101" t="s">
        <v>335</v>
      </c>
      <c r="H100" s="96" t="s">
        <v>25</v>
      </c>
      <c r="I100" s="97">
        <v>8000</v>
      </c>
      <c r="J100" s="98" t="s">
        <v>336</v>
      </c>
      <c r="K100" s="11"/>
      <c r="L100" s="7">
        <v>8000</v>
      </c>
      <c r="M100" s="31"/>
      <c r="N100" s="32">
        <f t="shared" si="13"/>
        <v>400</v>
      </c>
      <c r="O100" s="32"/>
      <c r="P100" s="80"/>
      <c r="Q100" s="80"/>
      <c r="R100" s="33"/>
    </row>
    <row r="101" spans="1:18" x14ac:dyDescent="0.2">
      <c r="B101" s="63"/>
      <c r="C101" s="64"/>
      <c r="D101" s="63"/>
      <c r="E101" s="65"/>
      <c r="F101" s="65"/>
      <c r="G101" s="66"/>
      <c r="H101" s="67"/>
      <c r="I101" s="55"/>
      <c r="J101" s="11"/>
      <c r="K101" s="11"/>
      <c r="L101" s="55"/>
      <c r="M101" s="74"/>
      <c r="N101" s="75"/>
      <c r="O101" s="75"/>
      <c r="P101" s="65"/>
      <c r="Q101" s="65"/>
      <c r="R101" s="72"/>
    </row>
    <row r="102" spans="1:18" ht="13.5" thickBot="1" x14ac:dyDescent="0.25">
      <c r="I102" s="35">
        <f>I73+I74+I75+I76+I77+I78+I79+I80+I81+I82+I83+I84+I85+I86+I87+I88+I89+I90+I91+I92+I93+I94+I95+I96+I97</f>
        <v>154100</v>
      </c>
      <c r="K102" s="11"/>
      <c r="L102" s="68"/>
      <c r="M102" s="69"/>
      <c r="N102" s="70"/>
      <c r="O102" s="70"/>
      <c r="P102" s="71"/>
      <c r="Q102" s="65"/>
      <c r="R102" s="72"/>
    </row>
    <row r="103" spans="1:18" ht="14.25" thickTop="1" thickBot="1" x14ac:dyDescent="0.25">
      <c r="I103" s="47"/>
      <c r="L103" s="35">
        <f>L74+L75+L76+L77+L78+L79+L80+L81+L82+L83+L84+L85+L86+L87+L88+L89+L92+L94+L95+L96+L90+L91+L93+L73</f>
        <v>149600</v>
      </c>
      <c r="M103" s="35"/>
      <c r="N103" s="35">
        <f>SUM(N75:N99)</f>
        <v>7605</v>
      </c>
      <c r="O103" s="35">
        <f>SUM(O75:O99)</f>
        <v>0</v>
      </c>
      <c r="P103" s="36"/>
    </row>
    <row r="104" spans="1:18" ht="13.5" thickTop="1" x14ac:dyDescent="0.2">
      <c r="H104" s="50"/>
      <c r="I104" s="51"/>
      <c r="L104" s="44"/>
      <c r="N104" s="45"/>
      <c r="O104" s="45"/>
    </row>
    <row r="105" spans="1:18" ht="15.75" x14ac:dyDescent="0.2">
      <c r="B105" s="156" t="s">
        <v>128</v>
      </c>
      <c r="C105" s="157"/>
      <c r="D105" s="157"/>
      <c r="E105" s="157"/>
      <c r="F105" s="157"/>
      <c r="G105" s="157"/>
      <c r="H105" s="157"/>
      <c r="I105" s="157"/>
      <c r="J105" s="158"/>
      <c r="L105" s="44"/>
      <c r="N105" s="45"/>
      <c r="O105" s="45"/>
    </row>
    <row r="106" spans="1:18" ht="15.75" customHeight="1" x14ac:dyDescent="0.2">
      <c r="C106" s="161" t="s">
        <v>116</v>
      </c>
      <c r="D106" s="161"/>
      <c r="E106" s="161"/>
      <c r="F106" s="161"/>
      <c r="G106" s="161"/>
      <c r="H106" s="161"/>
      <c r="I106" s="161"/>
      <c r="J106" s="161"/>
      <c r="K106" s="52"/>
      <c r="L106" s="44"/>
      <c r="N106" s="45"/>
      <c r="O106" s="45"/>
    </row>
    <row r="107" spans="1:18" ht="12.75" customHeight="1" x14ac:dyDescent="0.2">
      <c r="C107" s="130" t="s">
        <v>117</v>
      </c>
      <c r="D107" s="130"/>
      <c r="E107" s="130"/>
      <c r="F107" s="130"/>
      <c r="G107" s="130"/>
      <c r="H107" s="130"/>
      <c r="I107" s="130"/>
      <c r="J107" s="130"/>
      <c r="K107" s="29"/>
      <c r="L107" s="144" t="s">
        <v>136</v>
      </c>
      <c r="M107" s="145"/>
      <c r="N107" s="145"/>
      <c r="O107" s="146"/>
      <c r="P107" s="150" t="s">
        <v>140</v>
      </c>
      <c r="Q107" s="150"/>
      <c r="R107" s="150"/>
    </row>
    <row r="108" spans="1:18" ht="25.5" x14ac:dyDescent="0.2">
      <c r="B108" s="38" t="s">
        <v>39</v>
      </c>
      <c r="C108" s="38" t="s">
        <v>38</v>
      </c>
      <c r="D108" s="38" t="s">
        <v>37</v>
      </c>
      <c r="E108" s="39" t="s">
        <v>36</v>
      </c>
      <c r="F108" s="39" t="s">
        <v>35</v>
      </c>
      <c r="G108" s="38" t="s">
        <v>34</v>
      </c>
      <c r="H108" s="38" t="s">
        <v>33</v>
      </c>
      <c r="I108" s="49" t="s">
        <v>78</v>
      </c>
      <c r="J108" s="38" t="s">
        <v>80</v>
      </c>
      <c r="K108" s="91"/>
      <c r="L108" s="147"/>
      <c r="M108" s="148"/>
      <c r="N108" s="148"/>
      <c r="O108" s="149"/>
      <c r="P108" s="150"/>
      <c r="Q108" s="150"/>
      <c r="R108" s="150"/>
    </row>
    <row r="109" spans="1:18" x14ac:dyDescent="0.2">
      <c r="B109" s="34">
        <v>74</v>
      </c>
      <c r="C109" s="102">
        <v>90082478</v>
      </c>
      <c r="D109" s="79" t="s">
        <v>107</v>
      </c>
      <c r="E109" s="80">
        <v>43467</v>
      </c>
      <c r="F109" s="80" t="s">
        <v>29</v>
      </c>
      <c r="G109" s="101" t="s">
        <v>69</v>
      </c>
      <c r="H109" s="103" t="s">
        <v>77</v>
      </c>
      <c r="I109" s="7">
        <v>4000</v>
      </c>
      <c r="J109" s="34" t="s">
        <v>273</v>
      </c>
      <c r="K109" s="11"/>
      <c r="L109" s="7">
        <v>4000</v>
      </c>
      <c r="M109" s="31"/>
      <c r="N109" s="32">
        <f t="shared" ref="N109:N112" si="15">L109*5%</f>
        <v>200</v>
      </c>
      <c r="O109" s="32">
        <f t="shared" ref="O109:O111" si="16">IF(M109="Sujeto a Retención",L109/1.12*5%,0)</f>
        <v>0</v>
      </c>
      <c r="P109" s="80">
        <v>44232</v>
      </c>
      <c r="Q109" s="80" t="str">
        <f t="shared" ref="Q109:Q112" ca="1" si="17">IF(P109&lt;R109,"VENCIDA","-")</f>
        <v>-</v>
      </c>
      <c r="R109" s="33">
        <f t="shared" ref="R109:R111" ca="1" si="18">TODAY()</f>
        <v>43721</v>
      </c>
    </row>
    <row r="110" spans="1:18" x14ac:dyDescent="0.2">
      <c r="A110" s="83"/>
      <c r="B110" s="34">
        <f>B109+1</f>
        <v>75</v>
      </c>
      <c r="C110" s="94">
        <v>41864077</v>
      </c>
      <c r="D110" s="79" t="s">
        <v>108</v>
      </c>
      <c r="E110" s="80">
        <v>43467</v>
      </c>
      <c r="F110" s="80" t="s">
        <v>29</v>
      </c>
      <c r="G110" s="101" t="s">
        <v>70</v>
      </c>
      <c r="H110" s="103" t="s">
        <v>68</v>
      </c>
      <c r="I110" s="7">
        <v>6000</v>
      </c>
      <c r="J110" s="34" t="s">
        <v>272</v>
      </c>
      <c r="K110" s="77"/>
      <c r="L110" s="7">
        <v>6000</v>
      </c>
      <c r="M110" s="31"/>
      <c r="N110" s="32">
        <f t="shared" si="15"/>
        <v>300</v>
      </c>
      <c r="O110" s="32">
        <f t="shared" si="16"/>
        <v>0</v>
      </c>
      <c r="P110" s="80">
        <v>44261</v>
      </c>
      <c r="Q110" s="80" t="str">
        <f t="shared" ca="1" si="17"/>
        <v>-</v>
      </c>
      <c r="R110" s="33">
        <f t="shared" ca="1" si="18"/>
        <v>43721</v>
      </c>
    </row>
    <row r="111" spans="1:18" x14ac:dyDescent="0.2">
      <c r="A111" s="83"/>
      <c r="B111" s="34">
        <f t="shared" ref="B111:B112" si="19">B110+1</f>
        <v>76</v>
      </c>
      <c r="C111" s="110"/>
      <c r="D111" s="111" t="s">
        <v>150</v>
      </c>
      <c r="E111" s="112">
        <v>43517</v>
      </c>
      <c r="F111" s="112" t="s">
        <v>151</v>
      </c>
      <c r="G111" s="113" t="s">
        <v>268</v>
      </c>
      <c r="H111" s="114" t="s">
        <v>68</v>
      </c>
      <c r="I111" s="115">
        <v>8000</v>
      </c>
      <c r="J111" s="116" t="s">
        <v>269</v>
      </c>
      <c r="K111" s="11"/>
      <c r="L111" s="7">
        <v>8000</v>
      </c>
      <c r="M111" s="31"/>
      <c r="N111" s="32">
        <f t="shared" si="15"/>
        <v>400</v>
      </c>
      <c r="O111" s="32">
        <f t="shared" si="16"/>
        <v>0</v>
      </c>
      <c r="P111" s="80" t="s">
        <v>270</v>
      </c>
      <c r="Q111" s="80"/>
      <c r="R111" s="117">
        <f t="shared" ca="1" si="18"/>
        <v>43721</v>
      </c>
    </row>
    <row r="112" spans="1:18" s="79" customFormat="1" ht="12" customHeight="1" x14ac:dyDescent="0.2">
      <c r="A112" s="83"/>
      <c r="B112" s="34">
        <f t="shared" si="19"/>
        <v>77</v>
      </c>
      <c r="C112" s="34">
        <v>90879759</v>
      </c>
      <c r="D112" s="34" t="s">
        <v>232</v>
      </c>
      <c r="E112" s="80">
        <v>43626</v>
      </c>
      <c r="F112" s="34" t="s">
        <v>199</v>
      </c>
      <c r="G112" s="100" t="s">
        <v>196</v>
      </c>
      <c r="H112" s="103" t="s">
        <v>68</v>
      </c>
      <c r="I112" s="97">
        <v>5000</v>
      </c>
      <c r="J112" s="31" t="s">
        <v>211</v>
      </c>
      <c r="K112" s="34"/>
      <c r="L112" s="7">
        <v>5000</v>
      </c>
      <c r="M112" s="31" t="s">
        <v>137</v>
      </c>
      <c r="N112" s="32">
        <f t="shared" si="15"/>
        <v>250</v>
      </c>
      <c r="O112" s="32" t="s">
        <v>271</v>
      </c>
      <c r="P112" s="80">
        <v>43957</v>
      </c>
      <c r="Q112" s="80" t="str">
        <f t="shared" si="17"/>
        <v>-</v>
      </c>
      <c r="R112" s="33"/>
    </row>
    <row r="113" spans="1:18" ht="13.5" thickBot="1" x14ac:dyDescent="0.25">
      <c r="A113" s="83"/>
      <c r="H113" s="54"/>
      <c r="I113" s="53">
        <f>I109+I111+I110+I112</f>
        <v>23000</v>
      </c>
      <c r="K113" s="11"/>
      <c r="L113" s="55"/>
      <c r="M113" s="74"/>
      <c r="N113" s="75"/>
      <c r="O113" s="75"/>
      <c r="P113" s="65"/>
      <c r="Q113" s="65"/>
      <c r="R113" s="72"/>
    </row>
    <row r="114" spans="1:18" ht="14.25" thickTop="1" thickBot="1" x14ac:dyDescent="0.25">
      <c r="H114" s="54"/>
      <c r="I114" s="55"/>
      <c r="L114" s="53">
        <f>I113</f>
        <v>23000</v>
      </c>
      <c r="M114" s="84"/>
      <c r="N114" s="85">
        <f>SUM(N109:N113)</f>
        <v>1150</v>
      </c>
      <c r="O114" s="85">
        <f>SUM(O109:O113)</f>
        <v>0</v>
      </c>
      <c r="P114" s="73"/>
    </row>
    <row r="115" spans="1:18" ht="13.5" thickTop="1" x14ac:dyDescent="0.2">
      <c r="H115" s="54"/>
      <c r="I115" s="55"/>
      <c r="L115" s="44"/>
      <c r="N115" s="45"/>
      <c r="O115" s="45"/>
    </row>
    <row r="116" spans="1:18" x14ac:dyDescent="0.2">
      <c r="B116" s="133" t="s">
        <v>127</v>
      </c>
      <c r="C116" s="134"/>
      <c r="D116" s="134"/>
      <c r="E116" s="134"/>
      <c r="F116" s="134"/>
      <c r="G116" s="134"/>
      <c r="H116" s="134"/>
      <c r="I116" s="134"/>
      <c r="J116" s="135"/>
      <c r="L116" s="44"/>
      <c r="N116" s="45"/>
      <c r="O116" s="45"/>
    </row>
    <row r="117" spans="1:18" ht="15" customHeight="1" x14ac:dyDescent="0.2">
      <c r="C117" s="159" t="s">
        <v>118</v>
      </c>
      <c r="D117" s="159"/>
      <c r="E117" s="159"/>
      <c r="F117" s="159"/>
      <c r="G117" s="159"/>
      <c r="H117" s="159"/>
      <c r="I117" s="159"/>
      <c r="J117" s="159"/>
      <c r="K117" s="56"/>
      <c r="L117" s="44"/>
      <c r="N117" s="45"/>
      <c r="O117" s="45"/>
    </row>
    <row r="118" spans="1:18" ht="21" customHeight="1" x14ac:dyDescent="0.2">
      <c r="C118" s="130" t="s">
        <v>119</v>
      </c>
      <c r="D118" s="130"/>
      <c r="E118" s="130"/>
      <c r="F118" s="130"/>
      <c r="G118" s="130"/>
      <c r="H118" s="130"/>
      <c r="I118" s="130"/>
      <c r="J118" s="130"/>
      <c r="K118" s="29"/>
      <c r="L118" s="144" t="s">
        <v>136</v>
      </c>
      <c r="M118" s="145"/>
      <c r="N118" s="145"/>
      <c r="O118" s="146"/>
      <c r="P118" s="153" t="s">
        <v>140</v>
      </c>
      <c r="Q118" s="154"/>
      <c r="R118" s="155"/>
    </row>
    <row r="119" spans="1:18" ht="38.25" x14ac:dyDescent="0.2">
      <c r="B119" s="49" t="s">
        <v>39</v>
      </c>
      <c r="C119" s="49" t="s">
        <v>38</v>
      </c>
      <c r="D119" s="49" t="s">
        <v>37</v>
      </c>
      <c r="E119" s="39" t="s">
        <v>36</v>
      </c>
      <c r="F119" s="86" t="s">
        <v>35</v>
      </c>
      <c r="G119" s="38" t="s">
        <v>34</v>
      </c>
      <c r="H119" s="38" t="s">
        <v>33</v>
      </c>
      <c r="I119" s="86" t="s">
        <v>78</v>
      </c>
      <c r="J119" s="38" t="s">
        <v>80</v>
      </c>
      <c r="K119" s="91"/>
      <c r="L119" s="86" t="s">
        <v>132</v>
      </c>
      <c r="M119" s="86" t="s">
        <v>133</v>
      </c>
      <c r="N119" s="86" t="s">
        <v>134</v>
      </c>
      <c r="O119" s="86" t="s">
        <v>135</v>
      </c>
      <c r="P119" s="86" t="s">
        <v>31</v>
      </c>
      <c r="Q119" s="43" t="s">
        <v>138</v>
      </c>
      <c r="R119" s="86" t="s">
        <v>139</v>
      </c>
    </row>
    <row r="120" spans="1:18" ht="15" customHeight="1" x14ac:dyDescent="0.2">
      <c r="B120" s="79">
        <v>78</v>
      </c>
      <c r="C120" s="94">
        <v>32921454</v>
      </c>
      <c r="D120" s="79" t="s">
        <v>109</v>
      </c>
      <c r="E120" s="80">
        <v>43467</v>
      </c>
      <c r="F120" s="80" t="s">
        <v>29</v>
      </c>
      <c r="G120" s="95" t="s">
        <v>71</v>
      </c>
      <c r="H120" s="118" t="s">
        <v>72</v>
      </c>
      <c r="I120" s="7">
        <v>6500</v>
      </c>
      <c r="J120" s="34" t="s">
        <v>287</v>
      </c>
      <c r="K120" s="9"/>
      <c r="L120" s="7">
        <v>6500</v>
      </c>
      <c r="M120" s="31"/>
      <c r="N120" s="32">
        <f t="shared" ref="N120:N128" si="20">L120*5%</f>
        <v>325</v>
      </c>
      <c r="O120" s="32">
        <f t="shared" ref="O120:O128" si="21">IF(M120="Sujeto a Retención",L120/1.12*5%,0)</f>
        <v>0</v>
      </c>
      <c r="P120" s="77" t="s">
        <v>270</v>
      </c>
      <c r="Q120" s="80" t="str">
        <f t="shared" ref="Q120:Q128" ca="1" si="22">IF(P120&lt;R120,"VENCIDA","-")</f>
        <v>-</v>
      </c>
      <c r="R120" s="33">
        <f t="shared" ref="R120:R128" ca="1" si="23">TODAY()</f>
        <v>43721</v>
      </c>
    </row>
    <row r="121" spans="1:18" x14ac:dyDescent="0.2">
      <c r="B121" s="79">
        <f>B120+1</f>
        <v>79</v>
      </c>
      <c r="C121" s="94">
        <v>34721819</v>
      </c>
      <c r="D121" s="79" t="s">
        <v>110</v>
      </c>
      <c r="E121" s="80">
        <v>43467</v>
      </c>
      <c r="F121" s="80" t="s">
        <v>29</v>
      </c>
      <c r="G121" s="101" t="s">
        <v>73</v>
      </c>
      <c r="H121" s="96" t="s">
        <v>72</v>
      </c>
      <c r="I121" s="7">
        <v>3300</v>
      </c>
      <c r="J121" s="34" t="s">
        <v>312</v>
      </c>
      <c r="K121" s="11"/>
      <c r="L121" s="7">
        <v>3300</v>
      </c>
      <c r="M121" s="31"/>
      <c r="N121" s="32">
        <f t="shared" si="20"/>
        <v>165</v>
      </c>
      <c r="O121" s="32">
        <f t="shared" si="21"/>
        <v>0</v>
      </c>
      <c r="P121" s="80">
        <v>44298</v>
      </c>
      <c r="Q121" s="80" t="str">
        <f t="shared" ca="1" si="22"/>
        <v>-</v>
      </c>
      <c r="R121" s="33">
        <f t="shared" ca="1" si="23"/>
        <v>43721</v>
      </c>
    </row>
    <row r="122" spans="1:18" x14ac:dyDescent="0.2">
      <c r="B122" s="79">
        <f t="shared" ref="B122:B127" si="24">B121+1</f>
        <v>80</v>
      </c>
      <c r="C122" s="94">
        <v>15231054</v>
      </c>
      <c r="D122" s="79" t="s">
        <v>111</v>
      </c>
      <c r="E122" s="80">
        <v>43467</v>
      </c>
      <c r="F122" s="80" t="s">
        <v>29</v>
      </c>
      <c r="G122" s="95" t="s">
        <v>74</v>
      </c>
      <c r="H122" s="96" t="s">
        <v>72</v>
      </c>
      <c r="I122" s="7">
        <v>3300</v>
      </c>
      <c r="J122" s="34" t="s">
        <v>282</v>
      </c>
      <c r="K122" s="11"/>
      <c r="L122" s="7">
        <f>I121</f>
        <v>3300</v>
      </c>
      <c r="M122" s="31"/>
      <c r="N122" s="32">
        <f t="shared" si="20"/>
        <v>165</v>
      </c>
      <c r="O122" s="32">
        <f t="shared" si="21"/>
        <v>0</v>
      </c>
      <c r="P122" s="80">
        <v>44056</v>
      </c>
      <c r="Q122" s="80" t="str">
        <f t="shared" ca="1" si="22"/>
        <v>-</v>
      </c>
      <c r="R122" s="33">
        <f t="shared" ca="1" si="23"/>
        <v>43721</v>
      </c>
    </row>
    <row r="123" spans="1:18" x14ac:dyDescent="0.2">
      <c r="B123" s="79">
        <f t="shared" si="24"/>
        <v>81</v>
      </c>
      <c r="C123" s="104">
        <v>83260218</v>
      </c>
      <c r="D123" s="79" t="s">
        <v>230</v>
      </c>
      <c r="E123" s="80">
        <v>43626</v>
      </c>
      <c r="F123" s="80" t="s">
        <v>231</v>
      </c>
      <c r="G123" s="79" t="s">
        <v>75</v>
      </c>
      <c r="H123" s="79" t="s">
        <v>76</v>
      </c>
      <c r="I123" s="119">
        <v>8000</v>
      </c>
      <c r="J123" s="34" t="s">
        <v>202</v>
      </c>
      <c r="K123" s="11"/>
      <c r="L123" s="7">
        <v>8000</v>
      </c>
      <c r="M123" s="31"/>
      <c r="N123" s="32">
        <f t="shared" si="20"/>
        <v>400</v>
      </c>
      <c r="O123" s="32">
        <f t="shared" si="21"/>
        <v>0</v>
      </c>
      <c r="P123" s="80">
        <v>44330</v>
      </c>
      <c r="Q123" s="80" t="str">
        <f t="shared" ca="1" si="22"/>
        <v>-</v>
      </c>
      <c r="R123" s="33">
        <f t="shared" ca="1" si="23"/>
        <v>43721</v>
      </c>
    </row>
    <row r="124" spans="1:18" x14ac:dyDescent="0.2">
      <c r="B124" s="79">
        <f t="shared" si="24"/>
        <v>82</v>
      </c>
      <c r="C124" s="34">
        <v>104208694</v>
      </c>
      <c r="D124" s="101" t="s">
        <v>214</v>
      </c>
      <c r="E124" s="80">
        <v>43612</v>
      </c>
      <c r="F124" s="34" t="s">
        <v>168</v>
      </c>
      <c r="G124" s="100" t="s">
        <v>169</v>
      </c>
      <c r="H124" s="79" t="s">
        <v>76</v>
      </c>
      <c r="I124" s="120">
        <v>3500</v>
      </c>
      <c r="J124" s="31" t="s">
        <v>210</v>
      </c>
      <c r="K124" s="11"/>
      <c r="L124" s="7">
        <v>3500</v>
      </c>
      <c r="M124" s="31"/>
      <c r="N124" s="32">
        <f t="shared" si="20"/>
        <v>175</v>
      </c>
      <c r="O124" s="32">
        <f t="shared" si="21"/>
        <v>0</v>
      </c>
      <c r="P124" s="80">
        <v>43985</v>
      </c>
      <c r="Q124" s="80" t="str">
        <f t="shared" ca="1" si="22"/>
        <v>-</v>
      </c>
      <c r="R124" s="33">
        <f t="shared" ca="1" si="23"/>
        <v>43721</v>
      </c>
    </row>
    <row r="125" spans="1:18" x14ac:dyDescent="0.2">
      <c r="B125" s="79">
        <f t="shared" si="24"/>
        <v>83</v>
      </c>
      <c r="C125" s="34">
        <v>103554556</v>
      </c>
      <c r="D125" s="101" t="s">
        <v>215</v>
      </c>
      <c r="E125" s="80">
        <v>43612</v>
      </c>
      <c r="F125" s="34" t="s">
        <v>168</v>
      </c>
      <c r="G125" s="100" t="s">
        <v>170</v>
      </c>
      <c r="H125" s="79" t="s">
        <v>76</v>
      </c>
      <c r="I125" s="120">
        <v>3500</v>
      </c>
      <c r="J125" s="31" t="s">
        <v>208</v>
      </c>
      <c r="K125" s="11"/>
      <c r="L125" s="7">
        <v>3500</v>
      </c>
      <c r="M125" s="31"/>
      <c r="N125" s="32">
        <f t="shared" si="20"/>
        <v>175</v>
      </c>
      <c r="O125" s="32">
        <f t="shared" si="21"/>
        <v>0</v>
      </c>
      <c r="P125" s="80">
        <v>43989</v>
      </c>
      <c r="Q125" s="80" t="str">
        <f t="shared" ca="1" si="22"/>
        <v>-</v>
      </c>
      <c r="R125" s="33">
        <f t="shared" ca="1" si="23"/>
        <v>43721</v>
      </c>
    </row>
    <row r="126" spans="1:18" x14ac:dyDescent="0.2">
      <c r="B126" s="79">
        <f t="shared" si="24"/>
        <v>84</v>
      </c>
      <c r="C126" s="34">
        <v>100689795</v>
      </c>
      <c r="D126" s="101" t="s">
        <v>216</v>
      </c>
      <c r="E126" s="80">
        <v>43612</v>
      </c>
      <c r="F126" s="34" t="s">
        <v>168</v>
      </c>
      <c r="G126" s="100" t="s">
        <v>171</v>
      </c>
      <c r="H126" s="79" t="s">
        <v>76</v>
      </c>
      <c r="I126" s="120">
        <v>3500</v>
      </c>
      <c r="J126" s="31" t="s">
        <v>200</v>
      </c>
      <c r="K126" s="11"/>
      <c r="L126" s="7">
        <v>3500</v>
      </c>
      <c r="M126" s="31"/>
      <c r="N126" s="32">
        <f t="shared" si="20"/>
        <v>175</v>
      </c>
      <c r="O126" s="32">
        <f t="shared" si="21"/>
        <v>0</v>
      </c>
      <c r="P126" s="80">
        <v>43989</v>
      </c>
      <c r="Q126" s="80" t="str">
        <f t="shared" ca="1" si="22"/>
        <v>-</v>
      </c>
      <c r="R126" s="33">
        <f t="shared" ca="1" si="23"/>
        <v>43721</v>
      </c>
    </row>
    <row r="127" spans="1:18" x14ac:dyDescent="0.2">
      <c r="B127" s="79">
        <f t="shared" si="24"/>
        <v>85</v>
      </c>
      <c r="C127" s="34">
        <v>98468898</v>
      </c>
      <c r="D127" s="101" t="s">
        <v>217</v>
      </c>
      <c r="E127" s="80">
        <v>43612</v>
      </c>
      <c r="F127" s="34" t="s">
        <v>168</v>
      </c>
      <c r="G127" s="100" t="s">
        <v>172</v>
      </c>
      <c r="H127" s="79" t="s">
        <v>76</v>
      </c>
      <c r="I127" s="120">
        <v>3500</v>
      </c>
      <c r="J127" s="31" t="s">
        <v>201</v>
      </c>
      <c r="K127" s="11"/>
      <c r="L127" s="7">
        <v>3500</v>
      </c>
      <c r="M127" s="31"/>
      <c r="N127" s="32">
        <f t="shared" si="20"/>
        <v>175</v>
      </c>
      <c r="O127" s="32">
        <f t="shared" si="21"/>
        <v>0</v>
      </c>
      <c r="P127" s="80">
        <v>43985</v>
      </c>
      <c r="Q127" s="80" t="str">
        <f t="shared" ca="1" si="22"/>
        <v>-</v>
      </c>
      <c r="R127" s="33">
        <f t="shared" ca="1" si="23"/>
        <v>43721</v>
      </c>
    </row>
    <row r="128" spans="1:18" x14ac:dyDescent="0.2">
      <c r="B128" s="79">
        <f>B127+1</f>
        <v>86</v>
      </c>
      <c r="C128" s="34">
        <v>100689914</v>
      </c>
      <c r="D128" s="101" t="s">
        <v>218</v>
      </c>
      <c r="E128" s="80">
        <v>43612</v>
      </c>
      <c r="F128" s="34" t="s">
        <v>168</v>
      </c>
      <c r="G128" s="100" t="s">
        <v>173</v>
      </c>
      <c r="H128" s="79" t="s">
        <v>76</v>
      </c>
      <c r="I128" s="120">
        <v>3500</v>
      </c>
      <c r="J128" s="31" t="s">
        <v>201</v>
      </c>
      <c r="K128" s="11"/>
      <c r="L128" s="7">
        <v>3500</v>
      </c>
      <c r="M128" s="31"/>
      <c r="N128" s="32">
        <f t="shared" si="20"/>
        <v>175</v>
      </c>
      <c r="O128" s="32">
        <f t="shared" si="21"/>
        <v>0</v>
      </c>
      <c r="P128" s="80">
        <v>43989</v>
      </c>
      <c r="Q128" s="80" t="str">
        <f t="shared" ca="1" si="22"/>
        <v>-</v>
      </c>
      <c r="R128" s="33">
        <f t="shared" ca="1" si="23"/>
        <v>43721</v>
      </c>
    </row>
    <row r="129" spans="1:18" x14ac:dyDescent="0.2">
      <c r="H129" s="50"/>
      <c r="I129" s="51">
        <f>I120+I121+I122+I123+I124+I126+I125+I127+I128</f>
        <v>38600</v>
      </c>
      <c r="K129" s="11"/>
      <c r="L129" s="7"/>
      <c r="M129" s="31"/>
      <c r="N129" s="32"/>
      <c r="O129" s="32"/>
      <c r="P129" s="80"/>
      <c r="Q129" s="80"/>
      <c r="R129" s="33"/>
    </row>
    <row r="130" spans="1:18" x14ac:dyDescent="0.2">
      <c r="H130" s="50"/>
      <c r="I130" s="51"/>
    </row>
    <row r="131" spans="1:18" x14ac:dyDescent="0.2">
      <c r="B131" s="132"/>
      <c r="C131" s="132"/>
      <c r="D131" s="132"/>
      <c r="E131" s="132"/>
      <c r="F131" s="132"/>
      <c r="G131" s="132"/>
      <c r="H131" s="132"/>
      <c r="I131" s="132"/>
      <c r="J131" s="132"/>
    </row>
    <row r="132" spans="1:18" x14ac:dyDescent="0.2">
      <c r="B132" s="63"/>
      <c r="C132" s="11"/>
      <c r="D132" s="121"/>
      <c r="E132" s="65"/>
      <c r="F132" s="11"/>
      <c r="G132" s="122"/>
      <c r="H132" s="11"/>
      <c r="I132" s="123"/>
      <c r="J132" s="74"/>
    </row>
    <row r="133" spans="1:18" x14ac:dyDescent="0.2">
      <c r="C133" s="77"/>
      <c r="D133" s="77"/>
      <c r="G133" s="77"/>
      <c r="H133" s="77"/>
      <c r="I133" s="77"/>
    </row>
    <row r="134" spans="1:18" ht="15.75" x14ac:dyDescent="0.2">
      <c r="G134" s="128" t="s">
        <v>126</v>
      </c>
      <c r="H134" s="129"/>
      <c r="I134" s="12">
        <f>I58+I102+I113+I129</f>
        <v>537332.26</v>
      </c>
    </row>
    <row r="135" spans="1:18" ht="18" customHeight="1" x14ac:dyDescent="0.25">
      <c r="H135" s="59" t="str">
        <f>G134</f>
        <v xml:space="preserve"> -TOTAL  RENGLÓN 029-</v>
      </c>
      <c r="L135" s="57">
        <f>L114+L59+L103+L129</f>
        <v>480232.26</v>
      </c>
      <c r="M135" s="57"/>
      <c r="N135" s="57" t="e">
        <f>+#REF!+N114+N103+N59</f>
        <v>#REF!</v>
      </c>
      <c r="O135" s="57" t="e">
        <f>+#REF!+O114+O103+O59</f>
        <v>#REF!</v>
      </c>
      <c r="P135" s="58"/>
    </row>
    <row r="137" spans="1:18" ht="18" x14ac:dyDescent="0.2">
      <c r="A137" s="13"/>
      <c r="B137" s="13"/>
      <c r="C137" s="14"/>
      <c r="D137" s="14"/>
      <c r="E137" s="14"/>
      <c r="F137" s="14"/>
      <c r="G137" s="15"/>
      <c r="H137" s="16"/>
      <c r="I137" s="17"/>
      <c r="J137" s="60"/>
    </row>
    <row r="138" spans="1:18" ht="16.5" x14ac:dyDescent="0.25">
      <c r="A138" s="18" t="s">
        <v>120</v>
      </c>
      <c r="B138" s="19"/>
      <c r="C138" s="20"/>
      <c r="D138" s="20"/>
      <c r="E138" s="21" t="s">
        <v>121</v>
      </c>
      <c r="F138" s="22"/>
      <c r="G138" s="21" t="s">
        <v>122</v>
      </c>
      <c r="H138" s="21"/>
      <c r="I138" s="23"/>
      <c r="J138" s="61"/>
    </row>
    <row r="139" spans="1:18" ht="16.5" x14ac:dyDescent="0.2">
      <c r="A139" s="24"/>
      <c r="B139" s="127" t="s">
        <v>125</v>
      </c>
      <c r="C139" s="127"/>
      <c r="D139" s="127"/>
      <c r="E139" s="25"/>
      <c r="F139" s="93" t="s">
        <v>130</v>
      </c>
      <c r="G139" s="25"/>
      <c r="H139" s="131" t="s">
        <v>166</v>
      </c>
      <c r="I139" s="131"/>
      <c r="J139" s="131"/>
    </row>
    <row r="140" spans="1:18" ht="16.5" x14ac:dyDescent="0.2">
      <c r="A140" s="24"/>
      <c r="B140" s="127" t="s">
        <v>123</v>
      </c>
      <c r="C140" s="127"/>
      <c r="D140" s="127"/>
      <c r="E140" s="25"/>
      <c r="F140" s="92" t="s">
        <v>129</v>
      </c>
      <c r="G140" s="25"/>
      <c r="H140" s="127" t="s">
        <v>167</v>
      </c>
      <c r="I140" s="127"/>
      <c r="J140" s="127"/>
    </row>
    <row r="141" spans="1:18" ht="16.5" x14ac:dyDescent="0.2">
      <c r="A141" s="24"/>
      <c r="B141" s="127" t="s">
        <v>124</v>
      </c>
      <c r="C141" s="127"/>
      <c r="D141" s="127"/>
      <c r="E141" s="25"/>
      <c r="F141" s="92" t="s">
        <v>124</v>
      </c>
      <c r="G141" s="25"/>
      <c r="H141" s="127" t="s">
        <v>124</v>
      </c>
      <c r="I141" s="127"/>
      <c r="J141" s="127"/>
    </row>
    <row r="142" spans="1:18" ht="15.75" x14ac:dyDescent="0.25">
      <c r="A142" s="26"/>
      <c r="B142" s="27"/>
      <c r="C142" s="22"/>
      <c r="D142" s="22"/>
      <c r="E142" s="22"/>
      <c r="F142" s="28"/>
      <c r="G142" s="22"/>
      <c r="H142" s="22"/>
      <c r="I142" s="23"/>
      <c r="J142" s="62"/>
    </row>
    <row r="143" spans="1:18" x14ac:dyDescent="0.2">
      <c r="L143" s="51"/>
    </row>
    <row r="144" spans="1:18" x14ac:dyDescent="0.2">
      <c r="L144" s="51"/>
    </row>
    <row r="147" spans="10:12" x14ac:dyDescent="0.2">
      <c r="L147" s="51"/>
    </row>
    <row r="150" spans="10:12" x14ac:dyDescent="0.2">
      <c r="J150" s="44"/>
    </row>
    <row r="151" spans="10:12" x14ac:dyDescent="0.2">
      <c r="J151" s="78"/>
    </row>
    <row r="152" spans="10:12" x14ac:dyDescent="0.2">
      <c r="J152" s="78"/>
    </row>
    <row r="157" spans="10:12" x14ac:dyDescent="0.2">
      <c r="L157" s="76"/>
    </row>
  </sheetData>
  <mergeCells count="33">
    <mergeCell ref="L118:O118"/>
    <mergeCell ref="L8:O9"/>
    <mergeCell ref="P8:R9"/>
    <mergeCell ref="C71:J71"/>
    <mergeCell ref="C70:J70"/>
    <mergeCell ref="L71:O71"/>
    <mergeCell ref="P71:R71"/>
    <mergeCell ref="B105:J105"/>
    <mergeCell ref="P118:R118"/>
    <mergeCell ref="L107:O108"/>
    <mergeCell ref="P107:R108"/>
    <mergeCell ref="C117:J117"/>
    <mergeCell ref="C9:J9"/>
    <mergeCell ref="H59:I59"/>
    <mergeCell ref="C106:J106"/>
    <mergeCell ref="C68:J68"/>
    <mergeCell ref="C6:J6"/>
    <mergeCell ref="C2:J2"/>
    <mergeCell ref="D3:I3"/>
    <mergeCell ref="D5:J5"/>
    <mergeCell ref="C8:J8"/>
    <mergeCell ref="C67:J67"/>
    <mergeCell ref="B141:D141"/>
    <mergeCell ref="H141:J141"/>
    <mergeCell ref="G134:H134"/>
    <mergeCell ref="C118:J118"/>
    <mergeCell ref="B139:D139"/>
    <mergeCell ref="H139:J139"/>
    <mergeCell ref="B140:D140"/>
    <mergeCell ref="H140:J140"/>
    <mergeCell ref="B131:J131"/>
    <mergeCell ref="B116:J116"/>
    <mergeCell ref="C107:J107"/>
  </mergeCells>
  <conditionalFormatting sqref="C16">
    <cfRule type="duplicateValues" dxfId="46" priority="86"/>
  </conditionalFormatting>
  <conditionalFormatting sqref="C19">
    <cfRule type="duplicateValues" dxfId="45" priority="84"/>
  </conditionalFormatting>
  <conditionalFormatting sqref="C20">
    <cfRule type="duplicateValues" dxfId="44" priority="75"/>
  </conditionalFormatting>
  <conditionalFormatting sqref="C22">
    <cfRule type="duplicateValues" dxfId="43" priority="74"/>
  </conditionalFormatting>
  <conditionalFormatting sqref="C25">
    <cfRule type="duplicateValues" dxfId="42" priority="73"/>
  </conditionalFormatting>
  <conditionalFormatting sqref="C26">
    <cfRule type="duplicateValues" dxfId="41" priority="72"/>
  </conditionalFormatting>
  <conditionalFormatting sqref="C27">
    <cfRule type="duplicateValues" dxfId="40" priority="70"/>
  </conditionalFormatting>
  <conditionalFormatting sqref="C28">
    <cfRule type="duplicateValues" dxfId="39" priority="68"/>
  </conditionalFormatting>
  <conditionalFormatting sqref="C31">
    <cfRule type="duplicateValues" dxfId="38" priority="67"/>
  </conditionalFormatting>
  <conditionalFormatting sqref="C32">
    <cfRule type="duplicateValues" dxfId="37" priority="66"/>
  </conditionalFormatting>
  <conditionalFormatting sqref="C33">
    <cfRule type="duplicateValues" dxfId="36" priority="64"/>
  </conditionalFormatting>
  <conditionalFormatting sqref="C34">
    <cfRule type="duplicateValues" dxfId="35" priority="61"/>
  </conditionalFormatting>
  <conditionalFormatting sqref="C35">
    <cfRule type="duplicateValues" dxfId="34" priority="60"/>
  </conditionalFormatting>
  <conditionalFormatting sqref="C36">
    <cfRule type="duplicateValues" dxfId="33" priority="58"/>
  </conditionalFormatting>
  <conditionalFormatting sqref="C37">
    <cfRule type="duplicateValues" dxfId="32" priority="55"/>
  </conditionalFormatting>
  <conditionalFormatting sqref="C43">
    <cfRule type="duplicateValues" dxfId="31" priority="54"/>
  </conditionalFormatting>
  <conditionalFormatting sqref="C44">
    <cfRule type="duplicateValues" dxfId="30" priority="50"/>
  </conditionalFormatting>
  <conditionalFormatting sqref="C45">
    <cfRule type="duplicateValues" dxfId="29" priority="49"/>
  </conditionalFormatting>
  <conditionalFormatting sqref="C74">
    <cfRule type="duplicateValues" dxfId="28" priority="45"/>
  </conditionalFormatting>
  <conditionalFormatting sqref="C75">
    <cfRule type="duplicateValues" dxfId="27" priority="44"/>
  </conditionalFormatting>
  <conditionalFormatting sqref="C76">
    <cfRule type="duplicateValues" dxfId="26" priority="43"/>
  </conditionalFormatting>
  <conditionalFormatting sqref="C78:C79">
    <cfRule type="duplicateValues" dxfId="25" priority="41"/>
  </conditionalFormatting>
  <conditionalFormatting sqref="C80">
    <cfRule type="duplicateValues" dxfId="24" priority="40"/>
  </conditionalFormatting>
  <conditionalFormatting sqref="C81">
    <cfRule type="duplicateValues" dxfId="23" priority="37"/>
  </conditionalFormatting>
  <conditionalFormatting sqref="C87:C88">
    <cfRule type="duplicateValues" dxfId="22" priority="34"/>
  </conditionalFormatting>
  <conditionalFormatting sqref="C89">
    <cfRule type="duplicateValues" dxfId="21" priority="33"/>
  </conditionalFormatting>
  <conditionalFormatting sqref="C90">
    <cfRule type="duplicateValues" dxfId="20" priority="30"/>
  </conditionalFormatting>
  <conditionalFormatting sqref="C91">
    <cfRule type="duplicateValues" dxfId="19" priority="28"/>
  </conditionalFormatting>
  <conditionalFormatting sqref="C92">
    <cfRule type="duplicateValues" dxfId="18" priority="27"/>
  </conditionalFormatting>
  <conditionalFormatting sqref="C93">
    <cfRule type="duplicateValues" dxfId="17" priority="25"/>
  </conditionalFormatting>
  <conditionalFormatting sqref="C94">
    <cfRule type="duplicateValues" dxfId="16" priority="24"/>
  </conditionalFormatting>
  <conditionalFormatting sqref="C95:C99 C101">
    <cfRule type="duplicateValues" dxfId="15" priority="23"/>
  </conditionalFormatting>
  <conditionalFormatting sqref="C109">
    <cfRule type="duplicateValues" dxfId="14" priority="20"/>
  </conditionalFormatting>
  <conditionalFormatting sqref="C110:C111">
    <cfRule type="duplicateValues" dxfId="13" priority="19"/>
  </conditionalFormatting>
  <conditionalFormatting sqref="C120">
    <cfRule type="duplicateValues" dxfId="12" priority="18"/>
  </conditionalFormatting>
  <conditionalFormatting sqref="C121">
    <cfRule type="duplicateValues" dxfId="11" priority="16"/>
  </conditionalFormatting>
  <conditionalFormatting sqref="C122">
    <cfRule type="duplicateValues" dxfId="10" priority="15"/>
  </conditionalFormatting>
  <conditionalFormatting sqref="B142">
    <cfRule type="duplicateValues" dxfId="9" priority="7"/>
  </conditionalFormatting>
  <conditionalFormatting sqref="B137">
    <cfRule type="duplicateValues" dxfId="8" priority="8"/>
  </conditionalFormatting>
  <conditionalFormatting sqref="D69">
    <cfRule type="duplicateValues" dxfId="7" priority="89"/>
  </conditionalFormatting>
  <conditionalFormatting sqref="C82">
    <cfRule type="duplicateValues" dxfId="6" priority="92"/>
  </conditionalFormatting>
  <conditionalFormatting sqref="C17">
    <cfRule type="duplicateValues" dxfId="5" priority="6"/>
  </conditionalFormatting>
  <conditionalFormatting sqref="C50:C57 C100">
    <cfRule type="duplicateValues" dxfId="4" priority="4"/>
  </conditionalFormatting>
  <conditionalFormatting sqref="C73">
    <cfRule type="duplicateValues" dxfId="3" priority="3"/>
  </conditionalFormatting>
  <conditionalFormatting sqref="C11 C15">
    <cfRule type="duplicateValues" dxfId="2" priority="93"/>
  </conditionalFormatting>
  <conditionalFormatting sqref="C123">
    <cfRule type="duplicateValues" dxfId="1" priority="1"/>
  </conditionalFormatting>
  <conditionalFormatting sqref="C48:C49">
    <cfRule type="duplicateValues" dxfId="0" priority="94"/>
  </conditionalFormatting>
  <dataValidations count="1">
    <dataValidation type="list" allowBlank="1" showInputMessage="1" showErrorMessage="1" sqref="M120:M129 M109:M113 M73:M102 M11:M58">
      <formula1>$XFB$11:$XFB$11</formula1>
    </dataValidation>
  </dataValidations>
  <hyperlinks>
    <hyperlink ref="C2:J2" r:id="rId1" display="NOMINA 2017\NOMINA ENERO 2017\nomina enero.pdf"/>
  </hyperlinks>
  <pageMargins left="0.70866141732283472" right="0.70866141732283472" top="0.74803149606299213" bottom="0.74803149606299213" header="0.31496062992125984" footer="0.31496062992125984"/>
  <pageSetup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</vt:lpstr>
      <vt:lpstr>'NOMINA 029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2019-09-13T16:23:45Z</cp:lastPrinted>
  <dcterms:created xsi:type="dcterms:W3CDTF">2019-01-22T18:57:28Z</dcterms:created>
  <dcterms:modified xsi:type="dcterms:W3CDTF">2019-09-13T16:32:31Z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