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uridico\INFORMACION PUBLICA\Recursos Humanos\Abril 2017\"/>
    </mc:Choice>
  </mc:AlternateContent>
  <bookViews>
    <workbookView xWindow="0" yWindow="0" windowWidth="2880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9" i="1" l="1"/>
  <c r="S29" i="1"/>
  <c r="R29" i="1"/>
  <c r="Q29" i="1"/>
  <c r="L29" i="1"/>
  <c r="K29" i="1"/>
  <c r="J29" i="1"/>
  <c r="I29" i="1"/>
  <c r="P28" i="1"/>
  <c r="O28" i="1"/>
  <c r="U28" i="1" s="1"/>
  <c r="M28" i="1"/>
  <c r="P27" i="1"/>
  <c r="O27" i="1"/>
  <c r="N27" i="1"/>
  <c r="U27" i="1" s="1"/>
  <c r="V27" i="1" s="1"/>
  <c r="M27" i="1"/>
  <c r="P26" i="1"/>
  <c r="O26" i="1"/>
  <c r="N26" i="1"/>
  <c r="U26" i="1" s="1"/>
  <c r="V26" i="1" s="1"/>
  <c r="M26" i="1"/>
  <c r="P25" i="1"/>
  <c r="O25" i="1"/>
  <c r="N25" i="1"/>
  <c r="U25" i="1" s="1"/>
  <c r="V25" i="1" s="1"/>
  <c r="M25" i="1"/>
  <c r="P24" i="1"/>
  <c r="O24" i="1"/>
  <c r="N24" i="1"/>
  <c r="U24" i="1" s="1"/>
  <c r="V24" i="1" s="1"/>
  <c r="M24" i="1"/>
  <c r="P23" i="1"/>
  <c r="O23" i="1"/>
  <c r="N23" i="1"/>
  <c r="U23" i="1" s="1"/>
  <c r="V23" i="1" s="1"/>
  <c r="M23" i="1"/>
  <c r="P22" i="1"/>
  <c r="O22" i="1"/>
  <c r="N22" i="1"/>
  <c r="U22" i="1" s="1"/>
  <c r="V22" i="1" s="1"/>
  <c r="M22" i="1"/>
  <c r="P21" i="1"/>
  <c r="O21" i="1"/>
  <c r="N21" i="1"/>
  <c r="U21" i="1" s="1"/>
  <c r="V21" i="1" s="1"/>
  <c r="M21" i="1"/>
  <c r="P20" i="1"/>
  <c r="O20" i="1"/>
  <c r="N20" i="1"/>
  <c r="U20" i="1" s="1"/>
  <c r="V20" i="1" s="1"/>
  <c r="M20" i="1"/>
  <c r="P19" i="1"/>
  <c r="O19" i="1"/>
  <c r="N19" i="1"/>
  <c r="U19" i="1" s="1"/>
  <c r="V19" i="1" s="1"/>
  <c r="M19" i="1"/>
  <c r="P18" i="1"/>
  <c r="O18" i="1"/>
  <c r="N18" i="1"/>
  <c r="M18" i="1"/>
  <c r="T11" i="1"/>
  <c r="S11" i="1"/>
  <c r="R11" i="1"/>
  <c r="Q11" i="1"/>
  <c r="L11" i="1"/>
  <c r="K11" i="1"/>
  <c r="J11" i="1"/>
  <c r="I10" i="1"/>
  <c r="P10" i="1" s="1"/>
  <c r="P11" i="1" s="1"/>
  <c r="O29" i="1" l="1"/>
  <c r="I11" i="1"/>
  <c r="M10" i="1"/>
  <c r="I30" i="1"/>
  <c r="K30" i="1"/>
  <c r="Q30" i="1"/>
  <c r="S30" i="1"/>
  <c r="O10" i="1"/>
  <c r="O11" i="1" s="1"/>
  <c r="O30" i="1" s="1"/>
  <c r="N29" i="1"/>
  <c r="P29" i="1"/>
  <c r="P30" i="1" s="1"/>
  <c r="J30" i="1"/>
  <c r="L30" i="1"/>
  <c r="R30" i="1"/>
  <c r="T30" i="1"/>
  <c r="V28" i="1"/>
  <c r="M11" i="1"/>
  <c r="U18" i="1"/>
  <c r="U29" i="1" s="1"/>
  <c r="M29" i="1"/>
  <c r="M30" i="1" s="1"/>
  <c r="N10" i="1"/>
  <c r="V18" i="1" l="1"/>
  <c r="V29" i="1" s="1"/>
  <c r="N11" i="1"/>
  <c r="N30" i="1" s="1"/>
  <c r="U10" i="1"/>
  <c r="U11" i="1" l="1"/>
  <c r="U30" i="1" s="1"/>
  <c r="V30" i="1" s="1"/>
  <c r="V10" i="1"/>
  <c r="V11" i="1" s="1"/>
</calcChain>
</file>

<file path=xl/sharedStrings.xml><?xml version="1.0" encoding="utf-8"?>
<sst xmlns="http://schemas.openxmlformats.org/spreadsheetml/2006/main" count="97" uniqueCount="74">
  <si>
    <t>AUTORIDAD PARA EL MANEJO SUSTENTABLE DE LA CUENCA Y DEL LAGO DE AMATITLÁN
NÓMINA DE SUELDOS CORRESPONDIENTES AL MES DE JUNIO DE 2017</t>
  </si>
  <si>
    <t>RENGLÓN 011 PERSONAL PERMANENTE</t>
  </si>
  <si>
    <t>No.</t>
  </si>
  <si>
    <t>Puesto Funcional</t>
  </si>
  <si>
    <t>Código
Puesto</t>
  </si>
  <si>
    <t>NOMBRE</t>
  </si>
  <si>
    <t>Acuerdo</t>
  </si>
  <si>
    <t>Fecha de 
Ingreso</t>
  </si>
  <si>
    <t>IGSS</t>
  </si>
  <si>
    <t>Devengado Mensual</t>
  </si>
  <si>
    <t>Total 
Devengado 
Mensual</t>
  </si>
  <si>
    <t>Deducciones</t>
  </si>
  <si>
    <t>Total 
Deducciones</t>
  </si>
  <si>
    <t>Líquido</t>
  </si>
  <si>
    <t>Renglón 011</t>
  </si>
  <si>
    <t>Renglón 014</t>
  </si>
  <si>
    <t>Renglón 015</t>
  </si>
  <si>
    <t>Renglón 063</t>
  </si>
  <si>
    <t>Sueldo
Mensual</t>
  </si>
  <si>
    <t>Bono 
Profesional</t>
  </si>
  <si>
    <t>Bono
66-2000</t>
  </si>
  <si>
    <t>Gastos de
Represent.</t>
  </si>
  <si>
    <t>Montepío</t>
  </si>
  <si>
    <t>Fianza</t>
  </si>
  <si>
    <t>ISR</t>
  </si>
  <si>
    <t>DESC.</t>
  </si>
  <si>
    <t>Amort 
BANTRAB</t>
  </si>
  <si>
    <t>Decreto 81-70</t>
  </si>
  <si>
    <t>PROMEDIO POR 12 MESES</t>
  </si>
  <si>
    <t>JUDICIAL</t>
  </si>
  <si>
    <t>Director Ejecutivo</t>
  </si>
  <si>
    <t>Oscar Amed Juárez Sosa</t>
  </si>
  <si>
    <t>Total 011</t>
  </si>
  <si>
    <t>RENGLÓN 022 PERSONAL POR CONTRATO</t>
  </si>
  <si>
    <t>Contrato</t>
  </si>
  <si>
    <t>TOTAL DEVENGADO MENSUAL</t>
  </si>
  <si>
    <t>Renglón 022</t>
  </si>
  <si>
    <t>Renglón 026</t>
  </si>
  <si>
    <t>Renglón 027</t>
  </si>
  <si>
    <t>Auditor Interno</t>
  </si>
  <si>
    <t>Oscar Leopoldo Ovando Hernández</t>
  </si>
  <si>
    <t>03-2015-022-AMSA</t>
  </si>
  <si>
    <t>Jefe Administrativo Financiero</t>
  </si>
  <si>
    <t>Víctor Aníbal López Aquino</t>
  </si>
  <si>
    <t>01-2016-022-AMSA</t>
  </si>
  <si>
    <t>Jefe Ordenamiento Territorial</t>
  </si>
  <si>
    <t>Víctor René Mazariegos Ortiz</t>
  </si>
  <si>
    <t>02-2016-022-AMSA</t>
  </si>
  <si>
    <t>Jefa Asesoría Jurídica</t>
  </si>
  <si>
    <t>Margarita Dulce María Maldonado 
Hernández</t>
  </si>
  <si>
    <t>03-2016-022-AMSA</t>
  </si>
  <si>
    <t>Jefe Forestal</t>
  </si>
  <si>
    <t>Hugo Ronaldo Gutiérrez Ramírez</t>
  </si>
  <si>
    <t>03-2017-022-AMSA</t>
  </si>
  <si>
    <t>Jefe Control Ambiental</t>
  </si>
  <si>
    <t>Manuel Francisco Cano Alfaro</t>
  </si>
  <si>
    <t>06-2016-022-AMSA</t>
  </si>
  <si>
    <t>Jefa de Relaciones Interinstitucionales</t>
  </si>
  <si>
    <t>Maria Alejandra Guzman García</t>
  </si>
  <si>
    <t>02-2017-022-AMSA</t>
  </si>
  <si>
    <t>Jefa de Educación Ambiental</t>
  </si>
  <si>
    <t>Maria Alejandra Punti Martínez</t>
  </si>
  <si>
    <t>08-2016-022-AMSA</t>
  </si>
  <si>
    <t>Jefe Desechos Liquidos</t>
  </si>
  <si>
    <t>Heber Amilcar Barrios De León</t>
  </si>
  <si>
    <t>10-2016-022-AMSA</t>
  </si>
  <si>
    <t>Jede de Evaluacion y Seguimiento</t>
  </si>
  <si>
    <t>Harold Alexander Cruz Juarez</t>
  </si>
  <si>
    <t>01-2017-022-AMSA</t>
  </si>
  <si>
    <t>Subdirector Ejecutivo</t>
  </si>
  <si>
    <t>Mayra Carolina Tobar Zuleta</t>
  </si>
  <si>
    <t>11-2016-022-AMSA
Acuerdo 116</t>
  </si>
  <si>
    <t>Total 022</t>
  </si>
  <si>
    <t>Total 011 y 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</si>
</sst>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4" xfId="0" applyFont="1" applyFill="1" applyBorder="1"/>
    <xf numFmtId="0" fontId="6" fillId="3" borderId="5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8" xfId="4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3" fillId="0" borderId="1" xfId="2" applyNumberFormat="1" applyFont="1" applyFill="1" applyBorder="1" applyAlignment="1">
      <alignment horizontal="left" vertical="center"/>
    </xf>
    <xf numFmtId="0" fontId="3" fillId="0" borderId="1" xfId="2" applyNumberFormat="1" applyFont="1" applyBorder="1" applyAlignment="1">
      <alignment horizontal="center" vertical="center"/>
    </xf>
    <xf numFmtId="14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44" fontId="3" fillId="0" borderId="1" xfId="1" applyFont="1" applyBorder="1" applyAlignment="1">
      <alignment vertical="center"/>
    </xf>
    <xf numFmtId="44" fontId="3" fillId="5" borderId="1" xfId="1" applyFont="1" applyFill="1" applyBorder="1" applyAlignment="1">
      <alignment vertical="center"/>
    </xf>
    <xf numFmtId="44" fontId="3" fillId="3" borderId="1" xfId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44" fontId="3" fillId="6" borderId="1" xfId="1" applyFont="1" applyFill="1" applyBorder="1" applyAlignment="1">
      <alignment vertical="center"/>
    </xf>
    <xf numFmtId="44" fontId="3" fillId="6" borderId="2" xfId="1" applyFont="1" applyFill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44" fontId="3" fillId="4" borderId="1" xfId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vertical="center"/>
    </xf>
    <xf numFmtId="0" fontId="6" fillId="2" borderId="1" xfId="2" applyNumberFormat="1" applyFont="1" applyFill="1" applyBorder="1" applyAlignment="1">
      <alignment horizontal="center" vertical="center"/>
    </xf>
    <xf numFmtId="164" fontId="6" fillId="2" borderId="1" xfId="2" applyNumberFormat="1" applyFont="1" applyFill="1" applyBorder="1" applyAlignment="1">
      <alignment vertical="center"/>
    </xf>
    <xf numFmtId="164" fontId="6" fillId="3" borderId="1" xfId="2" applyNumberFormat="1" applyFont="1" applyFill="1" applyBorder="1" applyAlignment="1">
      <alignment vertical="center"/>
    </xf>
    <xf numFmtId="164" fontId="6" fillId="2" borderId="2" xfId="2" applyNumberFormat="1" applyFont="1" applyFill="1" applyBorder="1" applyAlignment="1">
      <alignment vertical="center"/>
    </xf>
    <xf numFmtId="164" fontId="6" fillId="4" borderId="1" xfId="2" applyNumberFormat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horizontal="right" vertical="center"/>
    </xf>
    <xf numFmtId="164" fontId="6" fillId="0" borderId="0" xfId="2" applyNumberFormat="1" applyFont="1" applyFill="1" applyBorder="1" applyAlignment="1">
      <alignment vertical="center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 wrapText="1"/>
    </xf>
    <xf numFmtId="0" fontId="3" fillId="0" borderId="1" xfId="4" applyNumberFormat="1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left" vertical="center"/>
    </xf>
    <xf numFmtId="0" fontId="3" fillId="0" borderId="4" xfId="2" applyNumberFormat="1" applyFont="1" applyFill="1" applyBorder="1" applyAlignment="1">
      <alignment horizontal="left" vertical="center"/>
    </xf>
    <xf numFmtId="164" fontId="3" fillId="0" borderId="1" xfId="1" applyNumberFormat="1" applyFont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4" borderId="1" xfId="1" applyNumberFormat="1" applyFont="1" applyFill="1" applyBorder="1" applyAlignment="1">
      <alignment vertical="center"/>
    </xf>
    <xf numFmtId="49" fontId="3" fillId="5" borderId="1" xfId="2" applyNumberFormat="1" applyFont="1" applyFill="1" applyBorder="1" applyAlignment="1">
      <alignment horizontal="center" vertical="center"/>
    </xf>
    <xf numFmtId="14" fontId="3" fillId="0" borderId="1" xfId="4" applyNumberFormat="1" applyFont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left" vertical="center"/>
    </xf>
    <xf numFmtId="0" fontId="3" fillId="0" borderId="4" xfId="2" applyNumberFormat="1" applyFont="1" applyFill="1" applyBorder="1" applyAlignment="1">
      <alignment horizontal="left" vertical="center"/>
    </xf>
    <xf numFmtId="0" fontId="3" fillId="0" borderId="1" xfId="4" applyNumberFormat="1" applyFont="1" applyFill="1" applyBorder="1" applyAlignment="1">
      <alignment horizontal="left" vertical="center"/>
    </xf>
    <xf numFmtId="0" fontId="3" fillId="0" borderId="2" xfId="4" applyNumberFormat="1" applyFont="1" applyFill="1" applyBorder="1" applyAlignment="1">
      <alignment horizontal="left" vertical="center" wrapText="1"/>
    </xf>
    <xf numFmtId="0" fontId="3" fillId="0" borderId="4" xfId="4" applyNumberFormat="1" applyFont="1" applyFill="1" applyBorder="1" applyAlignment="1">
      <alignment horizontal="left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/>
    </xf>
    <xf numFmtId="0" fontId="6" fillId="2" borderId="2" xfId="2" applyNumberFormat="1" applyFont="1" applyFill="1" applyBorder="1" applyAlignment="1">
      <alignment horizontal="center" vertical="center"/>
    </xf>
    <xf numFmtId="0" fontId="6" fillId="2" borderId="4" xfId="2" applyNumberFormat="1" applyFont="1" applyFill="1" applyBorder="1" applyAlignment="1">
      <alignment horizontal="center" vertical="center"/>
    </xf>
    <xf numFmtId="164" fontId="6" fillId="2" borderId="8" xfId="2" applyNumberFormat="1" applyFont="1" applyFill="1" applyBorder="1" applyAlignment="1">
      <alignment vertical="center"/>
    </xf>
    <xf numFmtId="164" fontId="6" fillId="3" borderId="8" xfId="2" applyNumberFormat="1" applyFont="1" applyFill="1" applyBorder="1" applyAlignment="1">
      <alignment vertical="center"/>
    </xf>
    <xf numFmtId="0" fontId="6" fillId="0" borderId="0" xfId="4" applyFont="1" applyAlignment="1">
      <alignment vertical="center"/>
    </xf>
    <xf numFmtId="164" fontId="3" fillId="0" borderId="0" xfId="2" applyNumberFormat="1" applyFont="1" applyAlignment="1">
      <alignment vertical="center"/>
    </xf>
  </cellXfs>
  <cellStyles count="5">
    <cellStyle name="Moneda" xfId="1" builtinId="4"/>
    <cellStyle name="Normal" xfId="0" builtinId="0"/>
    <cellStyle name="Normal 2" xfId="3"/>
    <cellStyle name="Normal_jacki 031-029-021-022_PERSONAL_AMSA_2010(2)" xfId="2"/>
    <cellStyle name="Normal_jacki 031-029-021-022_PERSONAL_AMSA_2010(2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18</xdr:row>
      <xdr:rowOff>0</xdr:rowOff>
    </xdr:from>
    <xdr:to>
      <xdr:col>14</xdr:col>
      <xdr:colOff>9525</xdr:colOff>
      <xdr:row>18</xdr:row>
      <xdr:rowOff>9525</xdr:rowOff>
    </xdr:to>
    <xdr:pic>
      <xdr:nvPicPr>
        <xdr:cNvPr id="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743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419100</xdr:colOff>
      <xdr:row>1</xdr:row>
      <xdr:rowOff>104775</xdr:rowOff>
    </xdr:from>
    <xdr:to>
      <xdr:col>21</xdr:col>
      <xdr:colOff>552450</xdr:colOff>
      <xdr:row>7</xdr:row>
      <xdr:rowOff>50344</xdr:rowOff>
    </xdr:to>
    <xdr:pic>
      <xdr:nvPicPr>
        <xdr:cNvPr id="3" name="2 Imagen" descr="Logo_Amsa_1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5621000" y="104775"/>
          <a:ext cx="895350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14</xdr:col>
      <xdr:colOff>0</xdr:colOff>
      <xdr:row>20</xdr:row>
      <xdr:rowOff>0</xdr:rowOff>
    </xdr:from>
    <xdr:ext cx="9525" cy="9525"/>
    <xdr:pic>
      <xdr:nvPicPr>
        <xdr:cNvPr id="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276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20</xdr:row>
      <xdr:rowOff>0</xdr:rowOff>
    </xdr:from>
    <xdr:ext cx="9525" cy="9525"/>
    <xdr:pic>
      <xdr:nvPicPr>
        <xdr:cNvPr id="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276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19</xdr:row>
      <xdr:rowOff>0</xdr:rowOff>
    </xdr:from>
    <xdr:ext cx="9525" cy="9525"/>
    <xdr:pic>
      <xdr:nvPicPr>
        <xdr:cNvPr id="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010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19</xdr:row>
      <xdr:rowOff>0</xdr:rowOff>
    </xdr:from>
    <xdr:ext cx="9525" cy="9525"/>
    <xdr:pic>
      <xdr:nvPicPr>
        <xdr:cNvPr id="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010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18</xdr:row>
      <xdr:rowOff>0</xdr:rowOff>
    </xdr:from>
    <xdr:ext cx="9525" cy="9525"/>
    <xdr:pic>
      <xdr:nvPicPr>
        <xdr:cNvPr id="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743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18</xdr:row>
      <xdr:rowOff>0</xdr:rowOff>
    </xdr:from>
    <xdr:ext cx="9525" cy="9525"/>
    <xdr:pic>
      <xdr:nvPicPr>
        <xdr:cNvPr id="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743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20</xdr:row>
      <xdr:rowOff>0</xdr:rowOff>
    </xdr:from>
    <xdr:ext cx="9525" cy="9525"/>
    <xdr:pic>
      <xdr:nvPicPr>
        <xdr:cNvPr id="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276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20</xdr:row>
      <xdr:rowOff>0</xdr:rowOff>
    </xdr:from>
    <xdr:ext cx="9525" cy="9525"/>
    <xdr:pic>
      <xdr:nvPicPr>
        <xdr:cNvPr id="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276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21</xdr:row>
      <xdr:rowOff>0</xdr:rowOff>
    </xdr:from>
    <xdr:ext cx="9525" cy="9525"/>
    <xdr:pic>
      <xdr:nvPicPr>
        <xdr:cNvPr id="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21</xdr:row>
      <xdr:rowOff>0</xdr:rowOff>
    </xdr:from>
    <xdr:ext cx="9525" cy="9525"/>
    <xdr:pic>
      <xdr:nvPicPr>
        <xdr:cNvPr id="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21</xdr:row>
      <xdr:rowOff>0</xdr:rowOff>
    </xdr:from>
    <xdr:ext cx="9525" cy="9525"/>
    <xdr:pic>
      <xdr:nvPicPr>
        <xdr:cNvPr id="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21</xdr:row>
      <xdr:rowOff>0</xdr:rowOff>
    </xdr:from>
    <xdr:ext cx="9525" cy="9525"/>
    <xdr:pic>
      <xdr:nvPicPr>
        <xdr:cNvPr id="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22</xdr:row>
      <xdr:rowOff>0</xdr:rowOff>
    </xdr:from>
    <xdr:ext cx="9525" cy="9525"/>
    <xdr:pic>
      <xdr:nvPicPr>
        <xdr:cNvPr id="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810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22</xdr:row>
      <xdr:rowOff>0</xdr:rowOff>
    </xdr:from>
    <xdr:ext cx="9525" cy="9525"/>
    <xdr:pic>
      <xdr:nvPicPr>
        <xdr:cNvPr id="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810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17</xdr:row>
      <xdr:rowOff>0</xdr:rowOff>
    </xdr:from>
    <xdr:ext cx="9525" cy="9525"/>
    <xdr:pic>
      <xdr:nvPicPr>
        <xdr:cNvPr id="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476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17</xdr:row>
      <xdr:rowOff>0</xdr:rowOff>
    </xdr:from>
    <xdr:ext cx="9525" cy="9525"/>
    <xdr:pic>
      <xdr:nvPicPr>
        <xdr:cNvPr id="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476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17</xdr:row>
      <xdr:rowOff>0</xdr:rowOff>
    </xdr:from>
    <xdr:ext cx="9525" cy="9525"/>
    <xdr:pic>
      <xdr:nvPicPr>
        <xdr:cNvPr id="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476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17</xdr:row>
      <xdr:rowOff>0</xdr:rowOff>
    </xdr:from>
    <xdr:ext cx="9525" cy="9525"/>
    <xdr:pic>
      <xdr:nvPicPr>
        <xdr:cNvPr id="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476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23</xdr:row>
      <xdr:rowOff>0</xdr:rowOff>
    </xdr:from>
    <xdr:ext cx="9525" cy="9525"/>
    <xdr:pic>
      <xdr:nvPicPr>
        <xdr:cNvPr id="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076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23</xdr:row>
      <xdr:rowOff>0</xdr:rowOff>
    </xdr:from>
    <xdr:ext cx="9525" cy="9525"/>
    <xdr:pic>
      <xdr:nvPicPr>
        <xdr:cNvPr id="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076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24</xdr:row>
      <xdr:rowOff>0</xdr:rowOff>
    </xdr:from>
    <xdr:ext cx="9525" cy="9525"/>
    <xdr:pic>
      <xdr:nvPicPr>
        <xdr:cNvPr id="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343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24</xdr:row>
      <xdr:rowOff>0</xdr:rowOff>
    </xdr:from>
    <xdr:ext cx="9525" cy="9525"/>
    <xdr:pic>
      <xdr:nvPicPr>
        <xdr:cNvPr id="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343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25</xdr:row>
      <xdr:rowOff>0</xdr:rowOff>
    </xdr:from>
    <xdr:ext cx="9525" cy="9525"/>
    <xdr:pic>
      <xdr:nvPicPr>
        <xdr:cNvPr id="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25</xdr:row>
      <xdr:rowOff>0</xdr:rowOff>
    </xdr:from>
    <xdr:ext cx="9525" cy="9525"/>
    <xdr:pic>
      <xdr:nvPicPr>
        <xdr:cNvPr id="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25</xdr:row>
      <xdr:rowOff>0</xdr:rowOff>
    </xdr:from>
    <xdr:ext cx="9525" cy="9525"/>
    <xdr:pic>
      <xdr:nvPicPr>
        <xdr:cNvPr id="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25</xdr:row>
      <xdr:rowOff>0</xdr:rowOff>
    </xdr:from>
    <xdr:ext cx="9525" cy="9525"/>
    <xdr:pic>
      <xdr:nvPicPr>
        <xdr:cNvPr id="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23</xdr:row>
      <xdr:rowOff>0</xdr:rowOff>
    </xdr:from>
    <xdr:ext cx="9525" cy="9525"/>
    <xdr:pic>
      <xdr:nvPicPr>
        <xdr:cNvPr id="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076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23</xdr:row>
      <xdr:rowOff>0</xdr:rowOff>
    </xdr:from>
    <xdr:ext cx="9525" cy="9525"/>
    <xdr:pic>
      <xdr:nvPicPr>
        <xdr:cNvPr id="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076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24</xdr:row>
      <xdr:rowOff>0</xdr:rowOff>
    </xdr:from>
    <xdr:ext cx="9525" cy="9525"/>
    <xdr:pic>
      <xdr:nvPicPr>
        <xdr:cNvPr id="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343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24</xdr:row>
      <xdr:rowOff>0</xdr:rowOff>
    </xdr:from>
    <xdr:ext cx="9525" cy="9525"/>
    <xdr:pic>
      <xdr:nvPicPr>
        <xdr:cNvPr id="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343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21</xdr:row>
      <xdr:rowOff>0</xdr:rowOff>
    </xdr:from>
    <xdr:ext cx="9525" cy="9525"/>
    <xdr:pic>
      <xdr:nvPicPr>
        <xdr:cNvPr id="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21</xdr:row>
      <xdr:rowOff>0</xdr:rowOff>
    </xdr:from>
    <xdr:ext cx="9525" cy="9525"/>
    <xdr:pic>
      <xdr:nvPicPr>
        <xdr:cNvPr id="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21</xdr:row>
      <xdr:rowOff>0</xdr:rowOff>
    </xdr:from>
    <xdr:ext cx="9525" cy="9525"/>
    <xdr:pic>
      <xdr:nvPicPr>
        <xdr:cNvPr id="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21</xdr:row>
      <xdr:rowOff>0</xdr:rowOff>
    </xdr:from>
    <xdr:ext cx="9525" cy="9525"/>
    <xdr:pic>
      <xdr:nvPicPr>
        <xdr:cNvPr id="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25</xdr:row>
      <xdr:rowOff>0</xdr:rowOff>
    </xdr:from>
    <xdr:ext cx="9525" cy="9525"/>
    <xdr:pic>
      <xdr:nvPicPr>
        <xdr:cNvPr id="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25</xdr:row>
      <xdr:rowOff>0</xdr:rowOff>
    </xdr:from>
    <xdr:ext cx="9525" cy="9525"/>
    <xdr:pic>
      <xdr:nvPicPr>
        <xdr:cNvPr id="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25</xdr:row>
      <xdr:rowOff>0</xdr:rowOff>
    </xdr:from>
    <xdr:ext cx="9525" cy="9525"/>
    <xdr:pic>
      <xdr:nvPicPr>
        <xdr:cNvPr id="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25</xdr:row>
      <xdr:rowOff>0</xdr:rowOff>
    </xdr:from>
    <xdr:ext cx="9525" cy="9525"/>
    <xdr:pic>
      <xdr:nvPicPr>
        <xdr:cNvPr id="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27</xdr:row>
      <xdr:rowOff>0</xdr:rowOff>
    </xdr:from>
    <xdr:ext cx="9525" cy="9525"/>
    <xdr:pic>
      <xdr:nvPicPr>
        <xdr:cNvPr id="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143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27</xdr:row>
      <xdr:rowOff>0</xdr:rowOff>
    </xdr:from>
    <xdr:ext cx="9525" cy="9525"/>
    <xdr:pic>
      <xdr:nvPicPr>
        <xdr:cNvPr id="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143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27</xdr:row>
      <xdr:rowOff>0</xdr:rowOff>
    </xdr:from>
    <xdr:ext cx="9525" cy="9525"/>
    <xdr:pic>
      <xdr:nvPicPr>
        <xdr:cNvPr id="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143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27</xdr:row>
      <xdr:rowOff>0</xdr:rowOff>
    </xdr:from>
    <xdr:ext cx="9525" cy="9525"/>
    <xdr:pic>
      <xdr:nvPicPr>
        <xdr:cNvPr id="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143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27</xdr:row>
      <xdr:rowOff>0</xdr:rowOff>
    </xdr:from>
    <xdr:ext cx="9525" cy="9525"/>
    <xdr:pic>
      <xdr:nvPicPr>
        <xdr:cNvPr id="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143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27</xdr:row>
      <xdr:rowOff>0</xdr:rowOff>
    </xdr:from>
    <xdr:ext cx="9525" cy="9525"/>
    <xdr:pic>
      <xdr:nvPicPr>
        <xdr:cNvPr id="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143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27</xdr:row>
      <xdr:rowOff>0</xdr:rowOff>
    </xdr:from>
    <xdr:ext cx="9525" cy="9525"/>
    <xdr:pic>
      <xdr:nvPicPr>
        <xdr:cNvPr id="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143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27</xdr:row>
      <xdr:rowOff>0</xdr:rowOff>
    </xdr:from>
    <xdr:ext cx="9525" cy="9525"/>
    <xdr:pic>
      <xdr:nvPicPr>
        <xdr:cNvPr id="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143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9</xdr:row>
      <xdr:rowOff>0</xdr:rowOff>
    </xdr:from>
    <xdr:ext cx="9525" cy="9525"/>
    <xdr:pic>
      <xdr:nvPicPr>
        <xdr:cNvPr id="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2343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9</xdr:row>
      <xdr:rowOff>0</xdr:rowOff>
    </xdr:from>
    <xdr:ext cx="9525" cy="9525"/>
    <xdr:pic>
      <xdr:nvPicPr>
        <xdr:cNvPr id="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2343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9</xdr:row>
      <xdr:rowOff>0</xdr:rowOff>
    </xdr:from>
    <xdr:ext cx="9525" cy="9525"/>
    <xdr:pic>
      <xdr:nvPicPr>
        <xdr:cNvPr id="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2343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0</xdr:colOff>
      <xdr:row>9</xdr:row>
      <xdr:rowOff>0</xdr:rowOff>
    </xdr:from>
    <xdr:ext cx="9525" cy="9525"/>
    <xdr:pic>
      <xdr:nvPicPr>
        <xdr:cNvPr id="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2343150"/>
          <a:ext cx="9525" cy="95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1"/>
  <sheetViews>
    <sheetView tabSelected="1" workbookViewId="0">
      <selection activeCell="Q35" sqref="Q35"/>
    </sheetView>
  </sheetViews>
  <sheetFormatPr baseColWidth="10" defaultRowHeight="15" x14ac:dyDescent="0.25"/>
  <cols>
    <col min="6" max="6" width="15.140625" customWidth="1"/>
    <col min="7" max="7" width="16.140625" customWidth="1"/>
  </cols>
  <sheetData>
    <row r="2" spans="2:22" x14ac:dyDescent="0.25">
      <c r="B2" s="1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22" ht="15.75" x14ac:dyDescent="0.25">
      <c r="B3" s="3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2:22" ht="15.75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2:22" x14ac:dyDescent="0.25">
      <c r="B5" s="6" t="s">
        <v>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2" ht="15" customHeight="1" x14ac:dyDescent="0.25">
      <c r="B6" s="7" t="s">
        <v>2</v>
      </c>
      <c r="C6" s="7" t="s">
        <v>3</v>
      </c>
      <c r="D6" s="7" t="s">
        <v>4</v>
      </c>
      <c r="E6" s="7" t="s">
        <v>5</v>
      </c>
      <c r="F6" s="7"/>
      <c r="G6" s="7" t="s">
        <v>6</v>
      </c>
      <c r="H6" s="7" t="s">
        <v>7</v>
      </c>
      <c r="I6" s="9" t="s">
        <v>9</v>
      </c>
      <c r="J6" s="10"/>
      <c r="K6" s="10"/>
      <c r="L6" s="11"/>
      <c r="M6" s="12" t="s">
        <v>10</v>
      </c>
      <c r="N6" s="9" t="s">
        <v>11</v>
      </c>
      <c r="O6" s="13"/>
      <c r="P6" s="13"/>
      <c r="Q6" s="13"/>
      <c r="R6" s="13"/>
      <c r="S6" s="13"/>
      <c r="T6" s="14"/>
      <c r="U6" s="7" t="s">
        <v>12</v>
      </c>
      <c r="V6" s="15" t="s">
        <v>13</v>
      </c>
    </row>
    <row r="7" spans="2:22" x14ac:dyDescent="0.25">
      <c r="B7" s="7"/>
      <c r="C7" s="7"/>
      <c r="D7" s="7"/>
      <c r="E7" s="7"/>
      <c r="F7" s="7"/>
      <c r="G7" s="7"/>
      <c r="H7" s="7"/>
      <c r="I7" s="16" t="s">
        <v>14</v>
      </c>
      <c r="J7" s="16" t="s">
        <v>15</v>
      </c>
      <c r="K7" s="17" t="s">
        <v>16</v>
      </c>
      <c r="L7" s="18" t="s">
        <v>17</v>
      </c>
      <c r="M7" s="19"/>
      <c r="N7" s="16">
        <v>118</v>
      </c>
      <c r="O7" s="16">
        <v>202</v>
      </c>
      <c r="P7" s="16">
        <v>201</v>
      </c>
      <c r="Q7" s="18">
        <v>203</v>
      </c>
      <c r="R7" s="18">
        <v>211</v>
      </c>
      <c r="S7" s="18">
        <v>102</v>
      </c>
      <c r="T7" s="18">
        <v>120</v>
      </c>
      <c r="U7" s="7"/>
      <c r="V7" s="15"/>
    </row>
    <row r="8" spans="2:22" x14ac:dyDescent="0.25">
      <c r="B8" s="7"/>
      <c r="C8" s="7"/>
      <c r="D8" s="7"/>
      <c r="E8" s="7"/>
      <c r="F8" s="7"/>
      <c r="G8" s="7"/>
      <c r="H8" s="7"/>
      <c r="I8" s="7" t="s">
        <v>18</v>
      </c>
      <c r="J8" s="7" t="s">
        <v>19</v>
      </c>
      <c r="K8" s="7" t="s">
        <v>20</v>
      </c>
      <c r="L8" s="20" t="s">
        <v>21</v>
      </c>
      <c r="M8" s="19"/>
      <c r="N8" s="7" t="s">
        <v>22</v>
      </c>
      <c r="O8" s="7" t="s">
        <v>23</v>
      </c>
      <c r="P8" s="7" t="s">
        <v>8</v>
      </c>
      <c r="Q8" s="20" t="s">
        <v>24</v>
      </c>
      <c r="R8" s="21" t="s">
        <v>25</v>
      </c>
      <c r="S8" s="22" t="s">
        <v>26</v>
      </c>
      <c r="T8" s="22" t="s">
        <v>27</v>
      </c>
      <c r="U8" s="7"/>
      <c r="V8" s="15"/>
    </row>
    <row r="9" spans="2:22" x14ac:dyDescent="0.25">
      <c r="B9" s="7"/>
      <c r="C9" s="7"/>
      <c r="D9" s="7"/>
      <c r="E9" s="7"/>
      <c r="F9" s="7"/>
      <c r="G9" s="7"/>
      <c r="H9" s="7"/>
      <c r="I9" s="23"/>
      <c r="J9" s="23"/>
      <c r="K9" s="23">
        <v>27</v>
      </c>
      <c r="L9" s="24"/>
      <c r="M9" s="25"/>
      <c r="N9" s="23" t="s">
        <v>28</v>
      </c>
      <c r="O9" s="23">
        <v>26</v>
      </c>
      <c r="P9" s="23">
        <v>27</v>
      </c>
      <c r="Q9" s="24"/>
      <c r="R9" s="26" t="s">
        <v>29</v>
      </c>
      <c r="S9" s="27"/>
      <c r="T9" s="27"/>
      <c r="U9" s="7"/>
      <c r="V9" s="28"/>
    </row>
    <row r="10" spans="2:22" x14ac:dyDescent="0.25">
      <c r="B10" s="29">
        <v>1</v>
      </c>
      <c r="C10" s="30" t="s">
        <v>30</v>
      </c>
      <c r="D10" s="29">
        <v>55272</v>
      </c>
      <c r="E10" s="31" t="s">
        <v>31</v>
      </c>
      <c r="F10" s="31"/>
      <c r="G10" s="32">
        <v>37</v>
      </c>
      <c r="H10" s="33">
        <v>42402</v>
      </c>
      <c r="I10" s="35">
        <f>17500</f>
        <v>17500</v>
      </c>
      <c r="J10" s="36">
        <v>375</v>
      </c>
      <c r="K10" s="35">
        <v>250</v>
      </c>
      <c r="L10" s="35">
        <v>12000</v>
      </c>
      <c r="M10" s="37">
        <f>SUM(I10:L10)</f>
        <v>30125</v>
      </c>
      <c r="N10" s="35">
        <f>ROUND(SUM(I10:J10)*15%,2)</f>
        <v>2681.25</v>
      </c>
      <c r="O10" s="38">
        <f t="shared" ref="O10" si="0">ROUND(SUM(I10+J10)*1.344%,2)</f>
        <v>240.24</v>
      </c>
      <c r="P10" s="39">
        <f t="shared" ref="P10" si="1">ROUND(SUM(I10+J10)*3%,2)</f>
        <v>536.25</v>
      </c>
      <c r="Q10" s="40">
        <v>545.38</v>
      </c>
      <c r="R10" s="41">
        <v>3575</v>
      </c>
      <c r="S10" s="41"/>
      <c r="T10" s="41"/>
      <c r="U10" s="42">
        <f>SUM(N10:S10)</f>
        <v>7578.12</v>
      </c>
      <c r="V10" s="43">
        <f>+M10-U10</f>
        <v>22546.880000000001</v>
      </c>
    </row>
    <row r="11" spans="2:22" x14ac:dyDescent="0.25">
      <c r="B11" s="1"/>
      <c r="C11" s="44"/>
      <c r="D11" s="44"/>
      <c r="E11" s="44"/>
      <c r="F11" s="44"/>
      <c r="G11" s="45" t="s">
        <v>32</v>
      </c>
      <c r="H11" s="45"/>
      <c r="I11" s="46">
        <f t="shared" ref="I11:U11" si="2">SUM(I10)</f>
        <v>17500</v>
      </c>
      <c r="J11" s="46">
        <f t="shared" si="2"/>
        <v>375</v>
      </c>
      <c r="K11" s="46">
        <f t="shared" si="2"/>
        <v>250</v>
      </c>
      <c r="L11" s="46">
        <f t="shared" si="2"/>
        <v>12000</v>
      </c>
      <c r="M11" s="47">
        <f t="shared" si="2"/>
        <v>30125</v>
      </c>
      <c r="N11" s="46">
        <f t="shared" si="2"/>
        <v>2681.25</v>
      </c>
      <c r="O11" s="46">
        <f t="shared" si="2"/>
        <v>240.24</v>
      </c>
      <c r="P11" s="46">
        <f t="shared" si="2"/>
        <v>536.25</v>
      </c>
      <c r="Q11" s="46">
        <f t="shared" si="2"/>
        <v>545.38</v>
      </c>
      <c r="R11" s="46">
        <f>SUM(R10)</f>
        <v>3575</v>
      </c>
      <c r="S11" s="46">
        <f t="shared" si="2"/>
        <v>0</v>
      </c>
      <c r="T11" s="46">
        <f t="shared" si="2"/>
        <v>0</v>
      </c>
      <c r="U11" s="48">
        <f t="shared" si="2"/>
        <v>7578.12</v>
      </c>
      <c r="V11" s="49">
        <f>SUM(V10)</f>
        <v>22546.880000000001</v>
      </c>
    </row>
    <row r="12" spans="2:22" x14ac:dyDescent="0.25">
      <c r="B12" s="50"/>
      <c r="C12" s="50"/>
      <c r="D12" s="50"/>
      <c r="E12" s="50"/>
      <c r="F12" s="50"/>
      <c r="G12" s="50"/>
      <c r="H12" s="50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2:22" x14ac:dyDescent="0.25">
      <c r="B13" s="6" t="s">
        <v>33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2:22" ht="15" customHeight="1" x14ac:dyDescent="0.25">
      <c r="B14" s="52" t="s">
        <v>2</v>
      </c>
      <c r="C14" s="52" t="s">
        <v>3</v>
      </c>
      <c r="D14" s="52" t="s">
        <v>4</v>
      </c>
      <c r="E14" s="7" t="s">
        <v>5</v>
      </c>
      <c r="F14" s="7"/>
      <c r="G14" s="52" t="s">
        <v>34</v>
      </c>
      <c r="H14" s="52" t="s">
        <v>7</v>
      </c>
      <c r="I14" s="9" t="s">
        <v>9</v>
      </c>
      <c r="J14" s="10"/>
      <c r="K14" s="10"/>
      <c r="L14" s="11"/>
      <c r="M14" s="12" t="s">
        <v>35</v>
      </c>
      <c r="N14" s="9" t="s">
        <v>11</v>
      </c>
      <c r="O14" s="13"/>
      <c r="P14" s="13"/>
      <c r="Q14" s="13"/>
      <c r="R14" s="13"/>
      <c r="S14" s="13"/>
      <c r="T14" s="14"/>
      <c r="U14" s="52" t="s">
        <v>12</v>
      </c>
      <c r="V14" s="28" t="s">
        <v>13</v>
      </c>
    </row>
    <row r="15" spans="2:22" x14ac:dyDescent="0.25">
      <c r="B15" s="53"/>
      <c r="C15" s="53"/>
      <c r="D15" s="53"/>
      <c r="E15" s="7"/>
      <c r="F15" s="7"/>
      <c r="G15" s="53"/>
      <c r="H15" s="53"/>
      <c r="I15" s="16" t="s">
        <v>36</v>
      </c>
      <c r="J15" s="16" t="s">
        <v>37</v>
      </c>
      <c r="K15" s="17" t="s">
        <v>38</v>
      </c>
      <c r="L15" s="18" t="s">
        <v>17</v>
      </c>
      <c r="M15" s="19"/>
      <c r="N15" s="16">
        <v>118</v>
      </c>
      <c r="O15" s="16">
        <v>202</v>
      </c>
      <c r="P15" s="16">
        <v>201</v>
      </c>
      <c r="Q15" s="18">
        <v>203</v>
      </c>
      <c r="R15" s="18">
        <v>211</v>
      </c>
      <c r="S15" s="18">
        <v>102</v>
      </c>
      <c r="T15" s="18">
        <v>120</v>
      </c>
      <c r="U15" s="53"/>
      <c r="V15" s="54"/>
    </row>
    <row r="16" spans="2:22" ht="22.5" x14ac:dyDescent="0.25">
      <c r="B16" s="53"/>
      <c r="C16" s="53"/>
      <c r="D16" s="53"/>
      <c r="E16" s="7"/>
      <c r="F16" s="7"/>
      <c r="G16" s="53"/>
      <c r="H16" s="53"/>
      <c r="I16" s="52" t="s">
        <v>18</v>
      </c>
      <c r="J16" s="52" t="s">
        <v>19</v>
      </c>
      <c r="K16" s="8" t="s">
        <v>20</v>
      </c>
      <c r="L16" s="52" t="s">
        <v>21</v>
      </c>
      <c r="M16" s="19"/>
      <c r="N16" s="52" t="s">
        <v>22</v>
      </c>
      <c r="O16" s="52" t="s">
        <v>23</v>
      </c>
      <c r="P16" s="52" t="s">
        <v>8</v>
      </c>
      <c r="Q16" s="52" t="s">
        <v>24</v>
      </c>
      <c r="R16" s="21" t="s">
        <v>25</v>
      </c>
      <c r="S16" s="22" t="s">
        <v>26</v>
      </c>
      <c r="T16" s="22" t="s">
        <v>27</v>
      </c>
      <c r="U16" s="53"/>
      <c r="V16" s="54"/>
    </row>
    <row r="17" spans="2:22" x14ac:dyDescent="0.25">
      <c r="B17" s="55"/>
      <c r="C17" s="55"/>
      <c r="D17" s="55"/>
      <c r="E17" s="7"/>
      <c r="F17" s="7"/>
      <c r="G17" s="55"/>
      <c r="H17" s="55"/>
      <c r="I17" s="55"/>
      <c r="J17" s="55"/>
      <c r="K17" s="56">
        <v>27</v>
      </c>
      <c r="L17" s="55"/>
      <c r="M17" s="25"/>
      <c r="N17" s="55" t="s">
        <v>28</v>
      </c>
      <c r="O17" s="55">
        <v>26</v>
      </c>
      <c r="P17" s="55"/>
      <c r="Q17" s="55"/>
      <c r="R17" s="26" t="s">
        <v>29</v>
      </c>
      <c r="S17" s="27"/>
      <c r="T17" s="27"/>
      <c r="U17" s="55"/>
      <c r="V17" s="57"/>
    </row>
    <row r="18" spans="2:22" x14ac:dyDescent="0.25">
      <c r="B18" s="29">
        <v>1</v>
      </c>
      <c r="C18" s="30" t="s">
        <v>39</v>
      </c>
      <c r="D18" s="58">
        <v>308379</v>
      </c>
      <c r="E18" s="59" t="s">
        <v>40</v>
      </c>
      <c r="F18" s="60"/>
      <c r="G18" s="34" t="s">
        <v>41</v>
      </c>
      <c r="H18" s="33">
        <v>42086</v>
      </c>
      <c r="I18" s="61">
        <v>10000</v>
      </c>
      <c r="J18" s="61">
        <v>375</v>
      </c>
      <c r="K18" s="61">
        <v>250</v>
      </c>
      <c r="L18" s="61">
        <v>0</v>
      </c>
      <c r="M18" s="62">
        <f>ROUND(SUM(I18:L18),2)</f>
        <v>10625</v>
      </c>
      <c r="N18" s="39">
        <f t="shared" ref="N18:N27" si="3">ROUND(SUM(I18:J18)*15%,2)</f>
        <v>1556.25</v>
      </c>
      <c r="O18" s="38">
        <f>ROUND(SUM(I18+J18)*1.344%,2)</f>
        <v>139.44</v>
      </c>
      <c r="P18" s="39">
        <f>ROUND(SUM(I18+J18)*3%,2)</f>
        <v>311.25</v>
      </c>
      <c r="Q18" s="63">
        <v>237.88</v>
      </c>
      <c r="R18" s="64"/>
      <c r="S18" s="64"/>
      <c r="T18" s="64"/>
      <c r="U18" s="42">
        <f t="shared" ref="U18:U28" si="4">SUM(N18:T18)</f>
        <v>2244.8200000000002</v>
      </c>
      <c r="V18" s="65">
        <f t="shared" ref="V18:V28" si="5">+M18-U18</f>
        <v>8380.18</v>
      </c>
    </row>
    <row r="19" spans="2:22" x14ac:dyDescent="0.25">
      <c r="B19" s="29">
        <v>2</v>
      </c>
      <c r="C19" s="30" t="s">
        <v>42</v>
      </c>
      <c r="D19" s="29">
        <v>351675</v>
      </c>
      <c r="E19" s="59" t="s">
        <v>43</v>
      </c>
      <c r="F19" s="60"/>
      <c r="G19" s="66" t="s">
        <v>44</v>
      </c>
      <c r="H19" s="67">
        <v>42419</v>
      </c>
      <c r="I19" s="61">
        <v>12000</v>
      </c>
      <c r="J19" s="61">
        <v>0</v>
      </c>
      <c r="K19" s="61">
        <v>250</v>
      </c>
      <c r="L19" s="61">
        <v>0</v>
      </c>
      <c r="M19" s="62">
        <f>ROUND(SUM(I19:L19),2)</f>
        <v>12250</v>
      </c>
      <c r="N19" s="39">
        <f t="shared" si="3"/>
        <v>1800</v>
      </c>
      <c r="O19" s="38">
        <f t="shared" ref="O19:O28" si="6">ROUND(SUM(I19+J19)*1.344%,2)</f>
        <v>161.28</v>
      </c>
      <c r="P19" s="39">
        <f>ROUND(SUM(I19+J19)*3%,2)</f>
        <v>360</v>
      </c>
      <c r="Q19" s="63">
        <v>304.5</v>
      </c>
      <c r="R19" s="64"/>
      <c r="S19" s="64">
        <v>3107.34</v>
      </c>
      <c r="T19" s="64"/>
      <c r="U19" s="42">
        <f t="shared" si="4"/>
        <v>5733.12</v>
      </c>
      <c r="V19" s="65">
        <f t="shared" si="5"/>
        <v>6516.88</v>
      </c>
    </row>
    <row r="20" spans="2:22" x14ac:dyDescent="0.25">
      <c r="B20" s="29">
        <v>3</v>
      </c>
      <c r="C20" s="30" t="s">
        <v>45</v>
      </c>
      <c r="D20" s="29">
        <v>351670</v>
      </c>
      <c r="E20" s="68" t="s">
        <v>46</v>
      </c>
      <c r="F20" s="69"/>
      <c r="G20" s="66" t="s">
        <v>47</v>
      </c>
      <c r="H20" s="67">
        <v>42419</v>
      </c>
      <c r="I20" s="61">
        <v>13500</v>
      </c>
      <c r="J20" s="61">
        <v>375</v>
      </c>
      <c r="K20" s="61">
        <v>250</v>
      </c>
      <c r="L20" s="61">
        <v>0</v>
      </c>
      <c r="M20" s="62">
        <f>ROUND(SUM(I20:L20),2)</f>
        <v>14125</v>
      </c>
      <c r="N20" s="39">
        <f t="shared" si="3"/>
        <v>2081.25</v>
      </c>
      <c r="O20" s="38">
        <f t="shared" si="6"/>
        <v>186.48</v>
      </c>
      <c r="P20" s="39">
        <f>ROUND(SUM(I20+J20)*3%,2)</f>
        <v>416.25</v>
      </c>
      <c r="Q20" s="63">
        <v>381.38</v>
      </c>
      <c r="R20" s="64"/>
      <c r="S20" s="64"/>
      <c r="T20" s="64"/>
      <c r="U20" s="42">
        <f t="shared" si="4"/>
        <v>3065.36</v>
      </c>
      <c r="V20" s="65">
        <f t="shared" si="5"/>
        <v>11059.64</v>
      </c>
    </row>
    <row r="21" spans="2:22" x14ac:dyDescent="0.25">
      <c r="B21" s="29">
        <v>4</v>
      </c>
      <c r="C21" s="70" t="s">
        <v>48</v>
      </c>
      <c r="D21" s="29">
        <v>401225</v>
      </c>
      <c r="E21" s="71" t="s">
        <v>49</v>
      </c>
      <c r="F21" s="72"/>
      <c r="G21" s="66" t="s">
        <v>50</v>
      </c>
      <c r="H21" s="67">
        <v>42419</v>
      </c>
      <c r="I21" s="61">
        <v>12000</v>
      </c>
      <c r="J21" s="61">
        <v>375</v>
      </c>
      <c r="K21" s="61">
        <v>250</v>
      </c>
      <c r="L21" s="61">
        <v>0</v>
      </c>
      <c r="M21" s="62">
        <f t="shared" ref="M21:M25" si="7">ROUND(SUM(I21:L21),2)</f>
        <v>12625</v>
      </c>
      <c r="N21" s="39">
        <f t="shared" si="3"/>
        <v>1856.25</v>
      </c>
      <c r="O21" s="38">
        <f t="shared" si="6"/>
        <v>166.32</v>
      </c>
      <c r="P21" s="39">
        <f t="shared" ref="P21:P23" si="8">ROUND(SUM(I21+J21)*3%,2)</f>
        <v>371.25</v>
      </c>
      <c r="Q21" s="63">
        <v>319.88</v>
      </c>
      <c r="R21" s="64"/>
      <c r="S21" s="64"/>
      <c r="T21" s="64"/>
      <c r="U21" s="42">
        <f t="shared" si="4"/>
        <v>2713.7</v>
      </c>
      <c r="V21" s="65">
        <f t="shared" si="5"/>
        <v>9911.2999999999993</v>
      </c>
    </row>
    <row r="22" spans="2:22" x14ac:dyDescent="0.25">
      <c r="B22" s="29">
        <v>5</v>
      </c>
      <c r="C22" s="30" t="s">
        <v>51</v>
      </c>
      <c r="D22" s="29">
        <v>352692</v>
      </c>
      <c r="E22" s="68" t="s">
        <v>52</v>
      </c>
      <c r="F22" s="69"/>
      <c r="G22" s="66" t="s">
        <v>53</v>
      </c>
      <c r="H22" s="67">
        <v>42795</v>
      </c>
      <c r="I22" s="61">
        <v>12000</v>
      </c>
      <c r="J22" s="61">
        <v>375</v>
      </c>
      <c r="K22" s="61">
        <v>250</v>
      </c>
      <c r="L22" s="61">
        <v>0</v>
      </c>
      <c r="M22" s="62">
        <f t="shared" si="7"/>
        <v>12625</v>
      </c>
      <c r="N22" s="39">
        <f t="shared" si="3"/>
        <v>1856.25</v>
      </c>
      <c r="O22" s="38">
        <f t="shared" si="6"/>
        <v>166.32</v>
      </c>
      <c r="P22" s="39">
        <f t="shared" si="8"/>
        <v>371.25</v>
      </c>
      <c r="Q22" s="63">
        <v>261.13</v>
      </c>
      <c r="R22" s="64"/>
      <c r="S22" s="64"/>
      <c r="T22" s="64"/>
      <c r="U22" s="42">
        <f t="shared" si="4"/>
        <v>2654.95</v>
      </c>
      <c r="V22" s="65">
        <f t="shared" si="5"/>
        <v>9970.0499999999993</v>
      </c>
    </row>
    <row r="23" spans="2:22" x14ac:dyDescent="0.25">
      <c r="B23" s="29">
        <v>6</v>
      </c>
      <c r="C23" s="70" t="s">
        <v>54</v>
      </c>
      <c r="D23" s="58">
        <v>351673</v>
      </c>
      <c r="E23" s="68" t="s">
        <v>55</v>
      </c>
      <c r="F23" s="69"/>
      <c r="G23" s="66" t="s">
        <v>56</v>
      </c>
      <c r="H23" s="67">
        <v>42439</v>
      </c>
      <c r="I23" s="61">
        <v>12000</v>
      </c>
      <c r="J23" s="61">
        <v>375</v>
      </c>
      <c r="K23" s="61">
        <v>250</v>
      </c>
      <c r="L23" s="61">
        <v>0</v>
      </c>
      <c r="M23" s="62">
        <f t="shared" si="7"/>
        <v>12625</v>
      </c>
      <c r="N23" s="39">
        <f t="shared" si="3"/>
        <v>1856.25</v>
      </c>
      <c r="O23" s="38">
        <f t="shared" si="6"/>
        <v>166.32</v>
      </c>
      <c r="P23" s="39">
        <f t="shared" si="8"/>
        <v>371.25</v>
      </c>
      <c r="Q23" s="63">
        <v>319.88</v>
      </c>
      <c r="R23" s="64"/>
      <c r="S23" s="64"/>
      <c r="T23" s="64"/>
      <c r="U23" s="42">
        <f t="shared" si="4"/>
        <v>2713.7</v>
      </c>
      <c r="V23" s="65">
        <f t="shared" si="5"/>
        <v>9911.2999999999993</v>
      </c>
    </row>
    <row r="24" spans="2:22" x14ac:dyDescent="0.25">
      <c r="B24" s="29">
        <v>7</v>
      </c>
      <c r="C24" s="30" t="s">
        <v>57</v>
      </c>
      <c r="D24" s="29">
        <v>351672</v>
      </c>
      <c r="E24" s="59" t="s">
        <v>58</v>
      </c>
      <c r="F24" s="60"/>
      <c r="G24" s="34" t="s">
        <v>59</v>
      </c>
      <c r="H24" s="33">
        <v>42780</v>
      </c>
      <c r="I24" s="61">
        <v>12000</v>
      </c>
      <c r="J24" s="61">
        <v>0</v>
      </c>
      <c r="K24" s="61">
        <v>250</v>
      </c>
      <c r="L24" s="61">
        <v>0</v>
      </c>
      <c r="M24" s="62">
        <f t="shared" si="7"/>
        <v>12250</v>
      </c>
      <c r="N24" s="39">
        <f t="shared" si="3"/>
        <v>1800</v>
      </c>
      <c r="O24" s="38">
        <f t="shared" si="6"/>
        <v>161.28</v>
      </c>
      <c r="P24" s="39">
        <f t="shared" ref="P24:P28" si="9">ROUND(SUM(I24+J24)*3%,2)</f>
        <v>360</v>
      </c>
      <c r="Q24" s="63">
        <v>265.02</v>
      </c>
      <c r="R24" s="64"/>
      <c r="S24" s="64"/>
      <c r="T24" s="64"/>
      <c r="U24" s="42">
        <f t="shared" si="4"/>
        <v>2586.2999999999997</v>
      </c>
      <c r="V24" s="65">
        <f t="shared" si="5"/>
        <v>9663.7000000000007</v>
      </c>
    </row>
    <row r="25" spans="2:22" x14ac:dyDescent="0.25">
      <c r="B25" s="29">
        <v>8</v>
      </c>
      <c r="C25" s="30" t="s">
        <v>60</v>
      </c>
      <c r="D25" s="29">
        <v>351674</v>
      </c>
      <c r="E25" s="59" t="s">
        <v>61</v>
      </c>
      <c r="F25" s="60"/>
      <c r="G25" s="34" t="s">
        <v>62</v>
      </c>
      <c r="H25" s="33">
        <v>42464</v>
      </c>
      <c r="I25" s="61">
        <v>11300</v>
      </c>
      <c r="J25" s="61">
        <v>0</v>
      </c>
      <c r="K25" s="61">
        <v>250</v>
      </c>
      <c r="L25" s="61">
        <v>0</v>
      </c>
      <c r="M25" s="62">
        <f t="shared" si="7"/>
        <v>11550</v>
      </c>
      <c r="N25" s="39">
        <f t="shared" si="3"/>
        <v>1695</v>
      </c>
      <c r="O25" s="38">
        <f t="shared" si="6"/>
        <v>151.87</v>
      </c>
      <c r="P25" s="39">
        <f t="shared" si="9"/>
        <v>339</v>
      </c>
      <c r="Q25" s="63">
        <v>275.8</v>
      </c>
      <c r="R25" s="64"/>
      <c r="S25" s="64"/>
      <c r="T25" s="64"/>
      <c r="U25" s="42">
        <f t="shared" si="4"/>
        <v>2461.67</v>
      </c>
      <c r="V25" s="65">
        <f t="shared" si="5"/>
        <v>9088.33</v>
      </c>
    </row>
    <row r="26" spans="2:22" x14ac:dyDescent="0.25">
      <c r="B26" s="29">
        <v>9</v>
      </c>
      <c r="C26" s="30" t="s">
        <v>63</v>
      </c>
      <c r="D26" s="29">
        <v>352693</v>
      </c>
      <c r="E26" s="59" t="s">
        <v>64</v>
      </c>
      <c r="F26" s="60"/>
      <c r="G26" s="34" t="s">
        <v>65</v>
      </c>
      <c r="H26" s="33">
        <v>42534</v>
      </c>
      <c r="I26" s="61">
        <v>12000</v>
      </c>
      <c r="J26" s="61">
        <v>375</v>
      </c>
      <c r="K26" s="61">
        <v>250</v>
      </c>
      <c r="L26" s="61">
        <v>0</v>
      </c>
      <c r="M26" s="62">
        <f t="shared" ref="M26:M28" si="10">ROUND(SUM(I26:L26),2)</f>
        <v>12625</v>
      </c>
      <c r="N26" s="39">
        <f t="shared" si="3"/>
        <v>1856.25</v>
      </c>
      <c r="O26" s="38">
        <f t="shared" si="6"/>
        <v>166.32</v>
      </c>
      <c r="P26" s="39">
        <f t="shared" si="9"/>
        <v>371.25</v>
      </c>
      <c r="Q26" s="63">
        <v>319.88</v>
      </c>
      <c r="R26" s="64"/>
      <c r="S26" s="64"/>
      <c r="T26" s="64"/>
      <c r="U26" s="42">
        <f t="shared" si="4"/>
        <v>2713.7</v>
      </c>
      <c r="V26" s="65">
        <f t="shared" si="5"/>
        <v>9911.2999999999993</v>
      </c>
    </row>
    <row r="27" spans="2:22" x14ac:dyDescent="0.25">
      <c r="B27" s="29">
        <v>10</v>
      </c>
      <c r="C27" s="30" t="s">
        <v>66</v>
      </c>
      <c r="D27" s="29">
        <v>351678</v>
      </c>
      <c r="E27" s="68" t="s">
        <v>67</v>
      </c>
      <c r="F27" s="69"/>
      <c r="G27" s="34" t="s">
        <v>68</v>
      </c>
      <c r="H27" s="33">
        <v>42765</v>
      </c>
      <c r="I27" s="61">
        <v>12000</v>
      </c>
      <c r="J27" s="61">
        <v>375</v>
      </c>
      <c r="K27" s="61">
        <v>250</v>
      </c>
      <c r="L27" s="61">
        <v>0</v>
      </c>
      <c r="M27" s="62">
        <f t="shared" si="10"/>
        <v>12625</v>
      </c>
      <c r="N27" s="39">
        <f t="shared" si="3"/>
        <v>1856.25</v>
      </c>
      <c r="O27" s="38">
        <f t="shared" si="6"/>
        <v>166.32</v>
      </c>
      <c r="P27" s="39">
        <f t="shared" si="9"/>
        <v>371.25</v>
      </c>
      <c r="Q27" s="63">
        <v>303.22000000000003</v>
      </c>
      <c r="R27" s="64"/>
      <c r="S27" s="64"/>
      <c r="T27" s="64"/>
      <c r="U27" s="42">
        <f t="shared" si="4"/>
        <v>2697.04</v>
      </c>
      <c r="V27" s="65">
        <f t="shared" si="5"/>
        <v>9927.9599999999991</v>
      </c>
    </row>
    <row r="28" spans="2:22" ht="22.5" x14ac:dyDescent="0.25">
      <c r="B28" s="29">
        <v>11</v>
      </c>
      <c r="C28" s="70" t="s">
        <v>69</v>
      </c>
      <c r="D28" s="58">
        <v>308378</v>
      </c>
      <c r="E28" s="30" t="s">
        <v>70</v>
      </c>
      <c r="F28" s="30"/>
      <c r="G28" s="73" t="s">
        <v>71</v>
      </c>
      <c r="H28" s="33">
        <v>42723</v>
      </c>
      <c r="I28" s="61">
        <v>10000</v>
      </c>
      <c r="J28" s="61">
        <v>375</v>
      </c>
      <c r="K28" s="61">
        <v>250</v>
      </c>
      <c r="L28" s="61">
        <v>8000</v>
      </c>
      <c r="M28" s="62">
        <f t="shared" si="10"/>
        <v>18625</v>
      </c>
      <c r="N28" s="39">
        <v>1556.25</v>
      </c>
      <c r="O28" s="38">
        <f t="shared" si="6"/>
        <v>139.44</v>
      </c>
      <c r="P28" s="39">
        <f t="shared" si="9"/>
        <v>311.25</v>
      </c>
      <c r="Q28" s="63">
        <v>237.88</v>
      </c>
      <c r="R28" s="64"/>
      <c r="S28" s="64"/>
      <c r="T28" s="64"/>
      <c r="U28" s="42">
        <f t="shared" si="4"/>
        <v>2244.8200000000002</v>
      </c>
      <c r="V28" s="65">
        <f t="shared" si="5"/>
        <v>16380.18</v>
      </c>
    </row>
    <row r="29" spans="2:22" x14ac:dyDescent="0.25">
      <c r="B29" s="74"/>
      <c r="C29" s="44"/>
      <c r="D29" s="44"/>
      <c r="E29" s="44"/>
      <c r="F29" s="44"/>
      <c r="G29" s="75" t="s">
        <v>72</v>
      </c>
      <c r="H29" s="76"/>
      <c r="I29" s="77">
        <f t="shared" ref="I29:V29" si="11">SUM(I18:I28)</f>
        <v>128800</v>
      </c>
      <c r="J29" s="77">
        <f t="shared" si="11"/>
        <v>3000</v>
      </c>
      <c r="K29" s="77">
        <f t="shared" si="11"/>
        <v>2750</v>
      </c>
      <c r="L29" s="77">
        <f t="shared" si="11"/>
        <v>8000</v>
      </c>
      <c r="M29" s="78">
        <f t="shared" si="11"/>
        <v>142550</v>
      </c>
      <c r="N29" s="77">
        <f t="shared" si="11"/>
        <v>19770</v>
      </c>
      <c r="O29" s="77">
        <f t="shared" si="11"/>
        <v>1771.3899999999999</v>
      </c>
      <c r="P29" s="77">
        <f t="shared" si="11"/>
        <v>3954</v>
      </c>
      <c r="Q29" s="77">
        <f t="shared" si="11"/>
        <v>3226.4500000000007</v>
      </c>
      <c r="R29" s="77">
        <f t="shared" si="11"/>
        <v>0</v>
      </c>
      <c r="S29" s="77">
        <f t="shared" si="11"/>
        <v>3107.34</v>
      </c>
      <c r="T29" s="77">
        <f t="shared" si="11"/>
        <v>0</v>
      </c>
      <c r="U29" s="77">
        <f t="shared" si="11"/>
        <v>31829.180000000004</v>
      </c>
      <c r="V29" s="49">
        <f t="shared" si="11"/>
        <v>110720.82</v>
      </c>
    </row>
    <row r="30" spans="2:22" x14ac:dyDescent="0.25">
      <c r="B30" s="74"/>
      <c r="C30" s="44"/>
      <c r="D30" s="44"/>
      <c r="E30" s="44"/>
      <c r="F30" s="44"/>
      <c r="G30" s="75" t="s">
        <v>73</v>
      </c>
      <c r="H30" s="76"/>
      <c r="I30" s="46">
        <f>+I29+I11</f>
        <v>146300</v>
      </c>
      <c r="J30" s="46">
        <f>+J29+J11</f>
        <v>3375</v>
      </c>
      <c r="K30" s="46">
        <f>+K29+K11</f>
        <v>3000</v>
      </c>
      <c r="L30" s="46">
        <f>+L29+L11</f>
        <v>20000</v>
      </c>
      <c r="M30" s="47">
        <f t="shared" ref="M30:U30" si="12">SUM(M29+M11)</f>
        <v>172675</v>
      </c>
      <c r="N30" s="46">
        <f t="shared" si="12"/>
        <v>22451.25</v>
      </c>
      <c r="O30" s="46">
        <f t="shared" si="12"/>
        <v>2011.6299999999999</v>
      </c>
      <c r="P30" s="46">
        <f t="shared" si="12"/>
        <v>4490.25</v>
      </c>
      <c r="Q30" s="46">
        <f t="shared" si="12"/>
        <v>3771.8300000000008</v>
      </c>
      <c r="R30" s="46">
        <f t="shared" si="12"/>
        <v>3575</v>
      </c>
      <c r="S30" s="46">
        <f t="shared" si="12"/>
        <v>3107.34</v>
      </c>
      <c r="T30" s="46">
        <f t="shared" si="12"/>
        <v>0</v>
      </c>
      <c r="U30" s="46">
        <f t="shared" si="12"/>
        <v>39407.300000000003</v>
      </c>
      <c r="V30" s="49">
        <f>M30-U30</f>
        <v>133267.70000000001</v>
      </c>
    </row>
    <row r="31" spans="2:22" x14ac:dyDescent="0.25">
      <c r="B31" s="79"/>
      <c r="C31" s="2"/>
      <c r="D31" s="2"/>
      <c r="E31" s="2"/>
      <c r="F31" s="1"/>
      <c r="G31" s="1"/>
      <c r="H31" s="1"/>
      <c r="I31" s="80"/>
      <c r="J31" s="1"/>
      <c r="K31" s="1"/>
      <c r="L31" s="80"/>
      <c r="M31" s="1"/>
      <c r="N31" s="1"/>
      <c r="O31" s="1"/>
      <c r="P31" s="1"/>
      <c r="Q31" s="1"/>
      <c r="R31" s="1"/>
      <c r="S31" s="1"/>
      <c r="T31" s="1"/>
      <c r="U31" s="1"/>
      <c r="V31" s="1"/>
    </row>
  </sheetData>
  <mergeCells count="55">
    <mergeCell ref="E24:F24"/>
    <mergeCell ref="E25:F25"/>
    <mergeCell ref="E26:F26"/>
    <mergeCell ref="G29:H29"/>
    <mergeCell ref="G30:H30"/>
    <mergeCell ref="Q16:Q17"/>
    <mergeCell ref="S16:S17"/>
    <mergeCell ref="T16:T17"/>
    <mergeCell ref="E18:F18"/>
    <mergeCell ref="E19:F19"/>
    <mergeCell ref="E21:F21"/>
    <mergeCell ref="M14:M17"/>
    <mergeCell ref="N14:S14"/>
    <mergeCell ref="U14:U17"/>
    <mergeCell ref="V14:V17"/>
    <mergeCell ref="I16:I17"/>
    <mergeCell ref="J16:J17"/>
    <mergeCell ref="L16:L17"/>
    <mergeCell ref="N16:N17"/>
    <mergeCell ref="O16:O17"/>
    <mergeCell ref="P16:P17"/>
    <mergeCell ref="I14:L14"/>
    <mergeCell ref="E14:F17"/>
    <mergeCell ref="G14:G17"/>
    <mergeCell ref="H14:H17"/>
    <mergeCell ref="G11:H11"/>
    <mergeCell ref="B13:V13"/>
    <mergeCell ref="B14:B17"/>
    <mergeCell ref="C14:C17"/>
    <mergeCell ref="D14:D17"/>
    <mergeCell ref="O8:O9"/>
    <mergeCell ref="P8:P9"/>
    <mergeCell ref="Q8:Q9"/>
    <mergeCell ref="S8:S9"/>
    <mergeCell ref="T8:T9"/>
    <mergeCell ref="E10:F10"/>
    <mergeCell ref="I6:L6"/>
    <mergeCell ref="M6:M9"/>
    <mergeCell ref="N6:S6"/>
    <mergeCell ref="U6:U9"/>
    <mergeCell ref="V6:V9"/>
    <mergeCell ref="I8:I9"/>
    <mergeCell ref="J8:J9"/>
    <mergeCell ref="K8:K9"/>
    <mergeCell ref="L8:L9"/>
    <mergeCell ref="N8:N9"/>
    <mergeCell ref="E6:F9"/>
    <mergeCell ref="G6:G9"/>
    <mergeCell ref="H6:H9"/>
    <mergeCell ref="B3:V3"/>
    <mergeCell ref="B4:V4"/>
    <mergeCell ref="B5:V5"/>
    <mergeCell ref="B6:B9"/>
    <mergeCell ref="C6:C9"/>
    <mergeCell ref="D6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Daleicy Rodriguez Gonzalez</dc:creator>
  <cp:lastModifiedBy>Yeimy Daleicy Rodriguez Gonzalez</cp:lastModifiedBy>
  <dcterms:created xsi:type="dcterms:W3CDTF">2017-07-31T15:13:50Z</dcterms:created>
  <dcterms:modified xsi:type="dcterms:W3CDTF">2017-07-31T15:15:03Z</dcterms:modified>
</cp:coreProperties>
</file>