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filterPrivacy="1"/>
  <xr:revisionPtr revIDLastSave="0" documentId="13_ncr:1_{2BF5EBEA-BE23-49EB-9507-CE59109952D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9" i="1" l="1"/>
  <c r="P29" i="1"/>
  <c r="Z145" i="1"/>
  <c r="V133" i="1"/>
  <c r="V91" i="1"/>
  <c r="Q83" i="1" l="1"/>
  <c r="T83" i="1" s="1"/>
  <c r="W83" i="1" s="1"/>
  <c r="S83" i="1" l="1"/>
  <c r="X83" i="1" s="1"/>
  <c r="Q14" i="1"/>
  <c r="S14" i="1" s="1"/>
  <c r="T14" i="1" l="1"/>
  <c r="W14" i="1" s="1"/>
  <c r="X14" i="1" s="1"/>
  <c r="O39" i="1" l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4" i="1"/>
  <c r="O85" i="1"/>
  <c r="O86" i="1"/>
  <c r="O87" i="1"/>
  <c r="O88" i="1"/>
  <c r="O89" i="1"/>
  <c r="O90" i="1"/>
  <c r="Q22" i="1"/>
  <c r="Q21" i="1"/>
  <c r="S21" i="1" s="1"/>
  <c r="T22" i="1" l="1"/>
  <c r="W22" i="1" s="1"/>
  <c r="X22" i="1" s="1"/>
  <c r="S22" i="1"/>
  <c r="T21" i="1"/>
  <c r="W21" i="1" s="1"/>
  <c r="Q90" i="1"/>
  <c r="S90" i="1" s="1"/>
  <c r="P91" i="1"/>
  <c r="X21" i="1" l="1"/>
  <c r="T90" i="1"/>
  <c r="W90" i="1" s="1"/>
  <c r="P133" i="1"/>
  <c r="P30" i="1"/>
  <c r="Q88" i="1"/>
  <c r="R133" i="1"/>
  <c r="R91" i="1"/>
  <c r="U133" i="1"/>
  <c r="U91" i="1"/>
  <c r="T88" i="1" l="1"/>
  <c r="S88" i="1"/>
  <c r="X90" i="1"/>
  <c r="U30" i="1"/>
  <c r="T142" i="1" s="1"/>
  <c r="V30" i="1"/>
  <c r="U142" i="1" s="1"/>
  <c r="Q7" i="1"/>
  <c r="R30" i="1" l="1"/>
  <c r="Q45" i="1"/>
  <c r="Q25" i="1"/>
  <c r="S25" i="1" s="1"/>
  <c r="M25" i="1"/>
  <c r="Q24" i="1"/>
  <c r="S24" i="1" s="1"/>
  <c r="Q23" i="1"/>
  <c r="S23" i="1" s="1"/>
  <c r="M23" i="1"/>
  <c r="Q20" i="1"/>
  <c r="S20" i="1" s="1"/>
  <c r="Q19" i="1"/>
  <c r="S19" i="1" s="1"/>
  <c r="M19" i="1"/>
  <c r="O128" i="1"/>
  <c r="Q128" i="1" s="1"/>
  <c r="S128" i="1" s="1"/>
  <c r="O129" i="1"/>
  <c r="Q129" i="1" s="1"/>
  <c r="S129" i="1" s="1"/>
  <c r="O130" i="1"/>
  <c r="Q130" i="1" s="1"/>
  <c r="O108" i="1"/>
  <c r="Q108" i="1" s="1"/>
  <c r="S108" i="1" s="1"/>
  <c r="O109" i="1"/>
  <c r="Q109" i="1" s="1"/>
  <c r="O110" i="1"/>
  <c r="Q110" i="1" s="1"/>
  <c r="S110" i="1" s="1"/>
  <c r="O111" i="1"/>
  <c r="Q111" i="1" s="1"/>
  <c r="S111" i="1" s="1"/>
  <c r="O112" i="1"/>
  <c r="Q112" i="1" s="1"/>
  <c r="S112" i="1" s="1"/>
  <c r="Q69" i="1"/>
  <c r="S69" i="1" s="1"/>
  <c r="Q70" i="1"/>
  <c r="S70" i="1" s="1"/>
  <c r="Q71" i="1"/>
  <c r="Q72" i="1"/>
  <c r="Q73" i="1"/>
  <c r="Q74" i="1"/>
  <c r="Q65" i="1"/>
  <c r="Q47" i="1"/>
  <c r="Q44" i="1"/>
  <c r="T44" i="1" s="1"/>
  <c r="T130" i="1" l="1"/>
  <c r="W130" i="1" s="1"/>
  <c r="S130" i="1"/>
  <c r="T109" i="1"/>
  <c r="W109" i="1" s="1"/>
  <c r="S109" i="1"/>
  <c r="T71" i="1"/>
  <c r="S71" i="1"/>
  <c r="T73" i="1"/>
  <c r="S73" i="1"/>
  <c r="T45" i="1"/>
  <c r="S45" i="1"/>
  <c r="W44" i="1"/>
  <c r="S44" i="1"/>
  <c r="T72" i="1"/>
  <c r="S72" i="1"/>
  <c r="T47" i="1"/>
  <c r="W47" i="1" s="1"/>
  <c r="S47" i="1"/>
  <c r="T65" i="1"/>
  <c r="W65" i="1" s="1"/>
  <c r="S65" i="1"/>
  <c r="T74" i="1"/>
  <c r="W74" i="1" s="1"/>
  <c r="S74" i="1"/>
  <c r="T19" i="1"/>
  <c r="W19" i="1" s="1"/>
  <c r="T20" i="1"/>
  <c r="W20" i="1" s="1"/>
  <c r="T24" i="1"/>
  <c r="W24" i="1" s="1"/>
  <c r="T25" i="1"/>
  <c r="W25" i="1" s="1"/>
  <c r="T23" i="1"/>
  <c r="W23" i="1" s="1"/>
  <c r="T70" i="1"/>
  <c r="W70" i="1" s="1"/>
  <c r="T69" i="1"/>
  <c r="W69" i="1" s="1"/>
  <c r="W45" i="1"/>
  <c r="T129" i="1"/>
  <c r="W129" i="1" s="1"/>
  <c r="X129" i="1" s="1"/>
  <c r="T128" i="1"/>
  <c r="W128" i="1" s="1"/>
  <c r="T108" i="1"/>
  <c r="W108" i="1" s="1"/>
  <c r="X108" i="1" s="1"/>
  <c r="X109" i="1"/>
  <c r="T110" i="1"/>
  <c r="W110" i="1" s="1"/>
  <c r="T112" i="1"/>
  <c r="W112" i="1" s="1"/>
  <c r="X130" i="1"/>
  <c r="T111" i="1"/>
  <c r="X69" i="1" l="1"/>
  <c r="X70" i="1"/>
  <c r="X44" i="1"/>
  <c r="X45" i="1"/>
  <c r="X47" i="1"/>
  <c r="X25" i="1"/>
  <c r="X24" i="1"/>
  <c r="X23" i="1"/>
  <c r="X20" i="1"/>
  <c r="X19" i="1"/>
  <c r="X128" i="1"/>
  <c r="X65" i="1"/>
  <c r="X74" i="1"/>
  <c r="O38" i="1" l="1"/>
  <c r="Q16" i="1" l="1"/>
  <c r="S16" i="1" s="1"/>
  <c r="T16" i="1" l="1"/>
  <c r="W16" i="1" s="1"/>
  <c r="X16" i="1" l="1"/>
  <c r="M55" i="1" l="1"/>
  <c r="M132" i="1"/>
  <c r="M131" i="1"/>
  <c r="M89" i="1"/>
  <c r="M29" i="1"/>
  <c r="M28" i="1"/>
  <c r="M7" i="1"/>
  <c r="M116" i="1"/>
  <c r="M117" i="1"/>
  <c r="M8" i="1" l="1"/>
  <c r="O131" i="1" l="1"/>
  <c r="O132" i="1"/>
  <c r="O100" i="1"/>
  <c r="O101" i="1"/>
  <c r="O102" i="1"/>
  <c r="O103" i="1"/>
  <c r="O104" i="1"/>
  <c r="O105" i="1"/>
  <c r="O106" i="1"/>
  <c r="O107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99" i="1"/>
  <c r="Q46" i="1"/>
  <c r="Q29" i="1"/>
  <c r="S29" i="1" s="1"/>
  <c r="T46" i="1" l="1"/>
  <c r="W46" i="1" s="1"/>
  <c r="S46" i="1"/>
  <c r="T29" i="1"/>
  <c r="W29" i="1" s="1"/>
  <c r="X46" i="1" l="1"/>
  <c r="Q132" i="1" l="1"/>
  <c r="S132" i="1" s="1"/>
  <c r="Q131" i="1"/>
  <c r="S131" i="1" s="1"/>
  <c r="Q127" i="1"/>
  <c r="S127" i="1" s="1"/>
  <c r="Q126" i="1"/>
  <c r="S126" i="1" s="1"/>
  <c r="Q125" i="1"/>
  <c r="S125" i="1" s="1"/>
  <c r="Q124" i="1"/>
  <c r="S124" i="1" s="1"/>
  <c r="Q123" i="1"/>
  <c r="S123" i="1" s="1"/>
  <c r="Q122" i="1"/>
  <c r="S122" i="1" s="1"/>
  <c r="Q121" i="1"/>
  <c r="S121" i="1" s="1"/>
  <c r="Q120" i="1"/>
  <c r="S120" i="1" s="1"/>
  <c r="Q119" i="1"/>
  <c r="S119" i="1" s="1"/>
  <c r="Q118" i="1"/>
  <c r="S118" i="1" s="1"/>
  <c r="Q117" i="1"/>
  <c r="S117" i="1" s="1"/>
  <c r="Q116" i="1"/>
  <c r="S116" i="1" s="1"/>
  <c r="Q115" i="1"/>
  <c r="S115" i="1" s="1"/>
  <c r="Q114" i="1"/>
  <c r="S114" i="1" s="1"/>
  <c r="Q113" i="1"/>
  <c r="S113" i="1" s="1"/>
  <c r="Q107" i="1"/>
  <c r="S107" i="1" s="1"/>
  <c r="Q106" i="1"/>
  <c r="S106" i="1" s="1"/>
  <c r="Q105" i="1"/>
  <c r="S105" i="1" s="1"/>
  <c r="Q104" i="1"/>
  <c r="S104" i="1" s="1"/>
  <c r="Q103" i="1"/>
  <c r="S103" i="1" s="1"/>
  <c r="Q102" i="1"/>
  <c r="S102" i="1" s="1"/>
  <c r="Q101" i="1"/>
  <c r="S101" i="1" s="1"/>
  <c r="Q100" i="1"/>
  <c r="S100" i="1" s="1"/>
  <c r="Q99" i="1"/>
  <c r="Q89" i="1"/>
  <c r="Q87" i="1"/>
  <c r="Q86" i="1"/>
  <c r="Q85" i="1"/>
  <c r="Q84" i="1"/>
  <c r="Q82" i="1"/>
  <c r="Q81" i="1"/>
  <c r="Q80" i="1"/>
  <c r="Q79" i="1"/>
  <c r="Q78" i="1"/>
  <c r="Q77" i="1"/>
  <c r="Q76" i="1"/>
  <c r="Q75" i="1"/>
  <c r="Q68" i="1"/>
  <c r="Q67" i="1"/>
  <c r="Q66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3" i="1"/>
  <c r="S43" i="1" s="1"/>
  <c r="Q42" i="1"/>
  <c r="Q41" i="1"/>
  <c r="Q40" i="1"/>
  <c r="Q39" i="1"/>
  <c r="Q38" i="1"/>
  <c r="Q28" i="1"/>
  <c r="S28" i="1" s="1"/>
  <c r="Q27" i="1"/>
  <c r="S27" i="1" s="1"/>
  <c r="Q26" i="1"/>
  <c r="S26" i="1" s="1"/>
  <c r="Q18" i="1"/>
  <c r="S18" i="1" s="1"/>
  <c r="M18" i="1"/>
  <c r="Q17" i="1"/>
  <c r="S17" i="1" s="1"/>
  <c r="M17" i="1"/>
  <c r="Q15" i="1"/>
  <c r="S15" i="1" s="1"/>
  <c r="M15" i="1"/>
  <c r="Q13" i="1"/>
  <c r="S13" i="1" s="1"/>
  <c r="M13" i="1"/>
  <c r="Q12" i="1"/>
  <c r="S12" i="1" s="1"/>
  <c r="M12" i="1"/>
  <c r="Q11" i="1"/>
  <c r="S11" i="1" s="1"/>
  <c r="M11" i="1"/>
  <c r="Q10" i="1"/>
  <c r="S10" i="1" s="1"/>
  <c r="M10" i="1"/>
  <c r="Q9" i="1"/>
  <c r="S9" i="1" s="1"/>
  <c r="M9" i="1"/>
  <c r="Q8" i="1"/>
  <c r="S8" i="1" s="1"/>
  <c r="S7" i="1"/>
  <c r="T59" i="1" l="1"/>
  <c r="S59" i="1"/>
  <c r="T60" i="1"/>
  <c r="S60" i="1"/>
  <c r="T61" i="1"/>
  <c r="S61" i="1"/>
  <c r="T42" i="1"/>
  <c r="W42" i="1" s="1"/>
  <c r="S42" i="1"/>
  <c r="T55" i="1"/>
  <c r="S55" i="1"/>
  <c r="T63" i="1"/>
  <c r="W63" i="1" s="1"/>
  <c r="S63" i="1"/>
  <c r="T78" i="1"/>
  <c r="W78" i="1" s="1"/>
  <c r="S78" i="1"/>
  <c r="T87" i="1"/>
  <c r="W87" i="1" s="1"/>
  <c r="S87" i="1"/>
  <c r="T52" i="1"/>
  <c r="S52" i="1"/>
  <c r="T51" i="1"/>
  <c r="W51" i="1" s="1"/>
  <c r="S51" i="1"/>
  <c r="T68" i="1"/>
  <c r="W68" i="1" s="1"/>
  <c r="S68" i="1"/>
  <c r="T82" i="1"/>
  <c r="W82" i="1" s="1"/>
  <c r="S82" i="1"/>
  <c r="T40" i="1"/>
  <c r="S40" i="1"/>
  <c r="T84" i="1"/>
  <c r="S84" i="1"/>
  <c r="T53" i="1"/>
  <c r="W53" i="1" s="1"/>
  <c r="S53" i="1"/>
  <c r="T76" i="1"/>
  <c r="W76" i="1" s="1"/>
  <c r="S76" i="1"/>
  <c r="T54" i="1"/>
  <c r="S54" i="1"/>
  <c r="T62" i="1"/>
  <c r="S62" i="1"/>
  <c r="T86" i="1"/>
  <c r="S86" i="1"/>
  <c r="T48" i="1"/>
  <c r="W48" i="1" s="1"/>
  <c r="S48" i="1"/>
  <c r="T64" i="1"/>
  <c r="S64" i="1"/>
  <c r="T89" i="1"/>
  <c r="W89" i="1" s="1"/>
  <c r="S89" i="1"/>
  <c r="T57" i="1"/>
  <c r="W57" i="1" s="1"/>
  <c r="S57" i="1"/>
  <c r="T80" i="1"/>
  <c r="W80" i="1" s="1"/>
  <c r="S80" i="1"/>
  <c r="T39" i="1"/>
  <c r="S39" i="1"/>
  <c r="T75" i="1"/>
  <c r="S75" i="1"/>
  <c r="T41" i="1"/>
  <c r="W41" i="1" s="1"/>
  <c r="S41" i="1"/>
  <c r="T85" i="1"/>
  <c r="W85" i="1" s="1"/>
  <c r="S85" i="1"/>
  <c r="T77" i="1"/>
  <c r="S77" i="1"/>
  <c r="T56" i="1"/>
  <c r="W56" i="1" s="1"/>
  <c r="S56" i="1"/>
  <c r="T79" i="1"/>
  <c r="W79" i="1" s="1"/>
  <c r="S79" i="1"/>
  <c r="T49" i="1"/>
  <c r="W49" i="1" s="1"/>
  <c r="S49" i="1"/>
  <c r="T66" i="1"/>
  <c r="S66" i="1"/>
  <c r="T50" i="1"/>
  <c r="W50" i="1" s="1"/>
  <c r="S50" i="1"/>
  <c r="T58" i="1"/>
  <c r="W58" i="1" s="1"/>
  <c r="S58" i="1"/>
  <c r="T67" i="1"/>
  <c r="W67" i="1" s="1"/>
  <c r="S67" i="1"/>
  <c r="T81" i="1"/>
  <c r="S81" i="1"/>
  <c r="T12" i="1"/>
  <c r="W12" i="1" s="1"/>
  <c r="T9" i="1"/>
  <c r="W9" i="1" s="1"/>
  <c r="T28" i="1"/>
  <c r="W28" i="1" s="1"/>
  <c r="T18" i="1"/>
  <c r="W18" i="1" s="1"/>
  <c r="T13" i="1"/>
  <c r="W13" i="1" s="1"/>
  <c r="T10" i="1"/>
  <c r="W10" i="1" s="1"/>
  <c r="T8" i="1"/>
  <c r="W8" i="1" s="1"/>
  <c r="T26" i="1"/>
  <c r="W26" i="1" s="1"/>
  <c r="T27" i="1"/>
  <c r="W27" i="1" s="1"/>
  <c r="T15" i="1"/>
  <c r="W15" i="1" s="1"/>
  <c r="T11" i="1"/>
  <c r="W11" i="1" s="1"/>
  <c r="T17" i="1"/>
  <c r="W17" i="1" s="1"/>
  <c r="T43" i="1"/>
  <c r="W43" i="1" s="1"/>
  <c r="Q133" i="1"/>
  <c r="Q91" i="1"/>
  <c r="Q30" i="1"/>
  <c r="W59" i="1"/>
  <c r="T100" i="1"/>
  <c r="W100" i="1" s="1"/>
  <c r="W111" i="1"/>
  <c r="T120" i="1"/>
  <c r="W120" i="1" s="1"/>
  <c r="T7" i="1"/>
  <c r="W7" i="1" s="1"/>
  <c r="W52" i="1"/>
  <c r="X110" i="1"/>
  <c r="T121" i="1"/>
  <c r="W121" i="1" s="1"/>
  <c r="W61" i="1"/>
  <c r="T102" i="1"/>
  <c r="W102" i="1" s="1"/>
  <c r="T114" i="1"/>
  <c r="W114" i="1" s="1"/>
  <c r="T107" i="1"/>
  <c r="W107" i="1" s="1"/>
  <c r="W72" i="1"/>
  <c r="X72" i="1" s="1"/>
  <c r="T103" i="1"/>
  <c r="W103" i="1" s="1"/>
  <c r="T115" i="1"/>
  <c r="W115" i="1" s="1"/>
  <c r="T38" i="1"/>
  <c r="W55" i="1"/>
  <c r="W62" i="1"/>
  <c r="T104" i="1"/>
  <c r="W104" i="1" s="1"/>
  <c r="T117" i="1"/>
  <c r="W117" i="1" s="1"/>
  <c r="T125" i="1"/>
  <c r="W125" i="1" s="1"/>
  <c r="W40" i="1"/>
  <c r="W64" i="1"/>
  <c r="T106" i="1"/>
  <c r="W106" i="1" s="1"/>
  <c r="T124" i="1"/>
  <c r="W124" i="1" s="1"/>
  <c r="T116" i="1"/>
  <c r="W116" i="1" s="1"/>
  <c r="T123" i="1"/>
  <c r="W123" i="1" s="1"/>
  <c r="S38" i="1"/>
  <c r="W71" i="1"/>
  <c r="X71" i="1" s="1"/>
  <c r="T101" i="1"/>
  <c r="W101" i="1" s="1"/>
  <c r="T131" i="1"/>
  <c r="W60" i="1"/>
  <c r="T105" i="1"/>
  <c r="W105" i="1" s="1"/>
  <c r="T119" i="1"/>
  <c r="W119" i="1" s="1"/>
  <c r="T113" i="1"/>
  <c r="W113" i="1" s="1"/>
  <c r="T127" i="1"/>
  <c r="W127" i="1" s="1"/>
  <c r="W84" i="1"/>
  <c r="S99" i="1"/>
  <c r="T99" i="1"/>
  <c r="X112" i="1"/>
  <c r="W39" i="1"/>
  <c r="W54" i="1"/>
  <c r="W73" i="1"/>
  <c r="X73" i="1" s="1"/>
  <c r="W77" i="1"/>
  <c r="W81" i="1"/>
  <c r="W86" i="1"/>
  <c r="T118" i="1"/>
  <c r="W118" i="1" s="1"/>
  <c r="T122" i="1"/>
  <c r="W122" i="1" s="1"/>
  <c r="T126" i="1"/>
  <c r="W126" i="1" s="1"/>
  <c r="T91" i="1" l="1"/>
  <c r="X43" i="1"/>
  <c r="S91" i="1"/>
  <c r="X48" i="1"/>
  <c r="S30" i="1"/>
  <c r="W88" i="1"/>
  <c r="X88" i="1" s="1"/>
  <c r="W66" i="1"/>
  <c r="X66" i="1" s="1"/>
  <c r="W99" i="1"/>
  <c r="X99" i="1" s="1"/>
  <c r="W131" i="1"/>
  <c r="X131" i="1" s="1"/>
  <c r="W38" i="1"/>
  <c r="X38" i="1" s="1"/>
  <c r="W30" i="1"/>
  <c r="T30" i="1"/>
  <c r="W75" i="1"/>
  <c r="X75" i="1" s="1"/>
  <c r="X11" i="1"/>
  <c r="X111" i="1"/>
  <c r="X62" i="1"/>
  <c r="X120" i="1"/>
  <c r="X78" i="1"/>
  <c r="X106" i="1"/>
  <c r="X27" i="1"/>
  <c r="X12" i="1"/>
  <c r="X104" i="1"/>
  <c r="X55" i="1"/>
  <c r="X10" i="1"/>
  <c r="X103" i="1"/>
  <c r="X80" i="1"/>
  <c r="X17" i="1"/>
  <c r="X125" i="1"/>
  <c r="X107" i="1"/>
  <c r="X114" i="1"/>
  <c r="X82" i="1"/>
  <c r="X117" i="1"/>
  <c r="X63" i="1"/>
  <c r="X28" i="1"/>
  <c r="X49" i="1"/>
  <c r="X64" i="1"/>
  <c r="X100" i="1"/>
  <c r="X59" i="1"/>
  <c r="X57" i="1"/>
  <c r="X9" i="1"/>
  <c r="X51" i="1"/>
  <c r="X102" i="1"/>
  <c r="X61" i="1"/>
  <c r="X52" i="1"/>
  <c r="X85" i="1"/>
  <c r="X79" i="1"/>
  <c r="X26" i="1"/>
  <c r="X115" i="1"/>
  <c r="X68" i="1"/>
  <c r="X53" i="1"/>
  <c r="X121" i="1"/>
  <c r="X42" i="1"/>
  <c r="X76" i="1"/>
  <c r="X40" i="1"/>
  <c r="X118" i="1"/>
  <c r="X54" i="1"/>
  <c r="X29" i="1"/>
  <c r="X18" i="1"/>
  <c r="X8" i="1"/>
  <c r="X89" i="1"/>
  <c r="X50" i="1"/>
  <c r="X87" i="1"/>
  <c r="X123" i="1"/>
  <c r="X116" i="1"/>
  <c r="X81" i="1"/>
  <c r="X84" i="1"/>
  <c r="X113" i="1"/>
  <c r="X124" i="1"/>
  <c r="X77" i="1"/>
  <c r="X60" i="1"/>
  <c r="X41" i="1"/>
  <c r="X126" i="1"/>
  <c r="X119" i="1"/>
  <c r="X101" i="1"/>
  <c r="X86" i="1"/>
  <c r="X127" i="1"/>
  <c r="X122" i="1"/>
  <c r="X58" i="1"/>
  <c r="X67" i="1"/>
  <c r="X56" i="1"/>
  <c r="X15" i="1"/>
  <c r="X7" i="1" l="1"/>
  <c r="X13" i="1"/>
  <c r="X105" i="1"/>
  <c r="X39" i="1"/>
  <c r="X91" i="1" s="1"/>
  <c r="X30" i="1" l="1"/>
  <c r="S133" i="1" l="1"/>
  <c r="R142" i="1" s="1"/>
  <c r="T132" i="1"/>
  <c r="T133" i="1" s="1"/>
  <c r="S142" i="1" s="1"/>
  <c r="V142" i="1" s="1"/>
  <c r="W142" i="1" l="1"/>
  <c r="W132" i="1"/>
  <c r="W133" i="1" s="1"/>
  <c r="X132" i="1" l="1"/>
  <c r="X133" i="1" l="1"/>
</calcChain>
</file>

<file path=xl/sharedStrings.xml><?xml version="1.0" encoding="utf-8"?>
<sst xmlns="http://schemas.openxmlformats.org/spreadsheetml/2006/main" count="599" uniqueCount="287">
  <si>
    <t xml:space="preserve">Días laborados para cálculo de prestaciones laborales </t>
  </si>
  <si>
    <t>11130016-219-00-0115-0001-12-33-00-000-001-000-031-00000</t>
  </si>
  <si>
    <t xml:space="preserve">No. </t>
  </si>
  <si>
    <t xml:space="preserve">Codigo de empleado </t>
  </si>
  <si>
    <t xml:space="preserve">No. de Contrato </t>
  </si>
  <si>
    <t xml:space="preserve">Titulo del Jornal </t>
  </si>
  <si>
    <t>Codigo de puesto</t>
  </si>
  <si>
    <t>DPI</t>
  </si>
  <si>
    <t>NIT</t>
  </si>
  <si>
    <t>NO. DE CUENTA</t>
  </si>
  <si>
    <t xml:space="preserve">Empleado </t>
  </si>
  <si>
    <t>Fecha de Ingreso a la Institución</t>
  </si>
  <si>
    <t xml:space="preserve">Jornal </t>
  </si>
  <si>
    <t>Días</t>
  </si>
  <si>
    <t>Renglon 033</t>
  </si>
  <si>
    <t>Renglón 
031</t>
  </si>
  <si>
    <t>TOTAL DEVENGADO MENSUAL</t>
  </si>
  <si>
    <t>Deducciones</t>
  </si>
  <si>
    <t>TOTAL DEDUCCIONES</t>
  </si>
  <si>
    <t>LÍQUIDO A RECIBIR</t>
  </si>
  <si>
    <t>COMPLEMENTO
SALARIO</t>
  </si>
  <si>
    <t>Jornales</t>
  </si>
  <si>
    <t>Bono 66-2000</t>
  </si>
  <si>
    <t>IGSS</t>
  </si>
  <si>
    <t xml:space="preserve">Descuento Banco de los trabajadores </t>
  </si>
  <si>
    <t>Retenciones Judiciales</t>
  </si>
  <si>
    <t>Conserje</t>
  </si>
  <si>
    <t>Administrativo</t>
  </si>
  <si>
    <t>Victorina de Jesús Peralta Peralta</t>
  </si>
  <si>
    <t>Sara Adelaida Quevedo Alcantara</t>
  </si>
  <si>
    <t>Elida Etelvina Obando Hernandez</t>
  </si>
  <si>
    <t>Yomara Ninett Escobar Calderón</t>
  </si>
  <si>
    <t>Bertilia Azucena Gonzalez Pérez de González</t>
  </si>
  <si>
    <t>1/09/2021</t>
  </si>
  <si>
    <t>Estación Acuática</t>
  </si>
  <si>
    <t>Reyna Elizabeth Toc Choz</t>
  </si>
  <si>
    <t xml:space="preserve">Jeimy Arely Obando Osorio </t>
  </si>
  <si>
    <t>Saida Amarilis Son Ejcomac</t>
  </si>
  <si>
    <t>Peón Vigilante V</t>
  </si>
  <si>
    <t>Km 22</t>
  </si>
  <si>
    <t>Candido Samayoa y Samayoa</t>
  </si>
  <si>
    <t>Axel Augusto Lopez De León</t>
  </si>
  <si>
    <t>Humedal</t>
  </si>
  <si>
    <t>Peon Vigilante V</t>
  </si>
  <si>
    <t xml:space="preserve">km 22 </t>
  </si>
  <si>
    <t xml:space="preserve">Ismael Obdulio Lucas Ramírez </t>
  </si>
  <si>
    <t>Estuardo Randolfo Gutierrez Cruz</t>
  </si>
  <si>
    <t xml:space="preserve">Miguel Angel de León </t>
  </si>
  <si>
    <t>Ines Vidal Gomez Acajabon</t>
  </si>
  <si>
    <t xml:space="preserve">Auxiliar Misceláneo </t>
  </si>
  <si>
    <t>TOTAL</t>
  </si>
  <si>
    <t>11130016-216-00-0115-0003-12-33-00-000-005-000-031-00000</t>
  </si>
  <si>
    <t xml:space="preserve">Ubicación </t>
  </si>
  <si>
    <t>Renglón 033</t>
  </si>
  <si>
    <t>Peón</t>
  </si>
  <si>
    <t>Ejecución de Proyectos</t>
  </si>
  <si>
    <t>Héctor William Martínez Cabrera</t>
  </si>
  <si>
    <t>2/01/2007</t>
  </si>
  <si>
    <t>363</t>
  </si>
  <si>
    <t>Wilber Celestino Gonzalez Guerra</t>
  </si>
  <si>
    <t>José Muñoz Chávez</t>
  </si>
  <si>
    <t>Desechos Líquidos</t>
  </si>
  <si>
    <t>Agustín López López</t>
  </si>
  <si>
    <t>Desechos Sólidos</t>
  </si>
  <si>
    <t>José Filiberto Domingo Domingo</t>
  </si>
  <si>
    <t>Cecilio Antonio Vasquez Soto</t>
  </si>
  <si>
    <t>Domingo Sánchez Alonzo</t>
  </si>
  <si>
    <t>Nelson Orlando Quiñonez Yohol</t>
  </si>
  <si>
    <t>Marcelino Gómez Dávila</t>
  </si>
  <si>
    <t>Napoleon Canahui Pop</t>
  </si>
  <si>
    <t>Alexis Rodolfo Gonzáles Avila</t>
  </si>
  <si>
    <t>Domingo Antonio Martínez Vásquez</t>
  </si>
  <si>
    <t>Juan Luis Hernández Hernández</t>
  </si>
  <si>
    <t>Carlos Augusto Secaida Hernández</t>
  </si>
  <si>
    <t>Josue Rolando Gomez Muñoz</t>
  </si>
  <si>
    <t>Héctor Vásquez Gómez</t>
  </si>
  <si>
    <t>Québrin Humberto Romero Chinchilla</t>
  </si>
  <si>
    <t>Inocente Byron Pineda Dionicio</t>
  </si>
  <si>
    <t>Alfredo Leonardo Bámaca</t>
  </si>
  <si>
    <t>Roberto Leonel González Miguel</t>
  </si>
  <si>
    <t xml:space="preserve">Eduardo Gertrudis Alvarado Mansilla </t>
  </si>
  <si>
    <t>Guilder Ivan Rivera Sanchez</t>
  </si>
  <si>
    <t>Julio Rodolfo Nixón García Ramírez</t>
  </si>
  <si>
    <t>peón</t>
  </si>
  <si>
    <t>Gerardo Macolás Marroquín</t>
  </si>
  <si>
    <t>Teodoro Quexel Lopez</t>
  </si>
  <si>
    <t>José Abel Chamale Par</t>
  </si>
  <si>
    <t>Carlos Alfredo Sandoval  Monroy</t>
  </si>
  <si>
    <t>Gerver Oswaldo Suruy Estupe</t>
  </si>
  <si>
    <t>Mario Arturo Sigüenza</t>
  </si>
  <si>
    <t>Nery Armando Castañeda Avilés</t>
  </si>
  <si>
    <t>Yury Geovani Guzmán Avilés</t>
  </si>
  <si>
    <t>Cosmen Vitalino Obando Montenegro</t>
  </si>
  <si>
    <t>Juan Antonio Roque Dionisio</t>
  </si>
  <si>
    <t>Manolo Telón Hernández</t>
  </si>
  <si>
    <t>Marlon Geovani Arizandieta Arroyo</t>
  </si>
  <si>
    <t>José Luis Arizandieta Cabrera</t>
  </si>
  <si>
    <t>Jorge Eduardo López Ramírez</t>
  </si>
  <si>
    <t>Hector Antonio Avila Hernández</t>
  </si>
  <si>
    <t>Esvin Daniel Ramirez Pineda</t>
  </si>
  <si>
    <t>Edie Stuardo García Velásquez</t>
  </si>
  <si>
    <t>Carlos Humberto Gatica González</t>
  </si>
  <si>
    <t>Bernardino Alistún Cachín</t>
  </si>
  <si>
    <t>KM 22</t>
  </si>
  <si>
    <t>Orlando Estuardo Gomez Murga</t>
  </si>
  <si>
    <t>Jenner Josué López González</t>
  </si>
  <si>
    <t xml:space="preserve"> </t>
  </si>
  <si>
    <t>Jardinero II</t>
  </si>
  <si>
    <t>Vilmer Jimenez Choma</t>
  </si>
  <si>
    <t>km 22</t>
  </si>
  <si>
    <t>Roberto Romero Peralta</t>
  </si>
  <si>
    <t>Fidencio Monge Pérez</t>
  </si>
  <si>
    <t>Basilio Ordoñez Lares</t>
  </si>
  <si>
    <t xml:space="preserve">Forestal </t>
  </si>
  <si>
    <t>Esvin Leonel Rivera Pineda</t>
  </si>
  <si>
    <t>José Alberto Rucal</t>
  </si>
  <si>
    <t>Emilio Taque Carranza</t>
  </si>
  <si>
    <t>Rigoberto de Jesús Osorio Morataya</t>
  </si>
  <si>
    <t>Víctor Manuel López Rodríguez</t>
  </si>
  <si>
    <t>Sotero Chocón Vargas</t>
  </si>
  <si>
    <t>Antonio Coy Hernandez</t>
  </si>
  <si>
    <t>Vitelio Catalan Ovando</t>
  </si>
  <si>
    <t>Hector Adelson Zepeda Coj</t>
  </si>
  <si>
    <t xml:space="preserve">Rayner Ovidio Osorio Peralta </t>
  </si>
  <si>
    <t>Carlos Eligio Cun Perea</t>
  </si>
  <si>
    <t>Gabriel de Jesús Morales Pineda</t>
  </si>
  <si>
    <t>Adan Crispín</t>
  </si>
  <si>
    <t>Fredy Leonidas Domínguez Ortiz</t>
  </si>
  <si>
    <t>Vicente Orlando Escobar Estupe</t>
  </si>
  <si>
    <t xml:space="preserve">Lesbin  Asbel Sántizo Dávila </t>
  </si>
  <si>
    <t>Neri Antonio Hernández Osorio</t>
  </si>
  <si>
    <t>Edgar Rolando Cruz Pineda</t>
  </si>
  <si>
    <t xml:space="preserve">Alberto de Jesus Coy Cruz </t>
  </si>
  <si>
    <t>Mauro Romero González Quezada</t>
  </si>
  <si>
    <t>Julio Roberto Martínez Aguilar</t>
  </si>
  <si>
    <t xml:space="preserve">Juan Pablo Lemus Corado </t>
  </si>
  <si>
    <t xml:space="preserve">Wilson Ivan Chacon Peralta </t>
  </si>
  <si>
    <t xml:space="preserve">Jardinero II </t>
  </si>
  <si>
    <t xml:space="preserve">Melbi Ediberto Catalan Ovando </t>
  </si>
  <si>
    <t>Total Devengado
 Mensual</t>
  </si>
  <si>
    <t>Liquido</t>
  </si>
  <si>
    <t>Elaboró:</t>
  </si>
  <si>
    <t>Vo.Bo.</t>
  </si>
  <si>
    <t>AMSA</t>
  </si>
  <si>
    <t>Fecha de Inicio como 031</t>
  </si>
  <si>
    <t>2/1/2007</t>
  </si>
  <si>
    <t>Jose Guadalupe Nolasco Perez</t>
  </si>
  <si>
    <t>Nazario Hernández Osorio</t>
  </si>
  <si>
    <t>Luis Armando Ramirez Martinez</t>
  </si>
  <si>
    <t>Víctor Vicente Paredes González</t>
  </si>
  <si>
    <t>Felipe Santiago Carreto</t>
  </si>
  <si>
    <t>Francisco Javier Rivera Orellana</t>
  </si>
  <si>
    <t>Cosme Virgilio Morales Rodríguez</t>
  </si>
  <si>
    <t>Carlos Alberto Morales Contreras</t>
  </si>
  <si>
    <t>Miguel Ángel Ramos Luis</t>
  </si>
  <si>
    <t>Herculano Colmenar Estrada</t>
  </si>
  <si>
    <t>Andrés Payes Rodríguez</t>
  </si>
  <si>
    <t>Ignacio Seijas Sequen</t>
  </si>
  <si>
    <t>Carlos Fernando Tello Valdez</t>
  </si>
  <si>
    <t>Jesús Antonio Montúfar Mazariegos</t>
  </si>
  <si>
    <t>Cerra</t>
  </si>
  <si>
    <t>Dionicio Juan Gómez Acajabon</t>
  </si>
  <si>
    <t>01-2023-031-AMSA</t>
  </si>
  <si>
    <t>02-2023-031-AMSA</t>
  </si>
  <si>
    <t>03-2023-031-AMSA</t>
  </si>
  <si>
    <t>04-2023-031-AMSA</t>
  </si>
  <si>
    <t>05-2023-031-AMSA</t>
  </si>
  <si>
    <t>07-2023-031-AMSA</t>
  </si>
  <si>
    <t>08-2023-031-AMSA</t>
  </si>
  <si>
    <t>06-2023-031-AMSA</t>
  </si>
  <si>
    <t>10-2023-031-AMSA</t>
  </si>
  <si>
    <t>11-2023-031-AMSA</t>
  </si>
  <si>
    <t>12-2023-031-AMSA</t>
  </si>
  <si>
    <t>13-2023-031-AMSA</t>
  </si>
  <si>
    <t>14-2023-031-AMSA</t>
  </si>
  <si>
    <t>15-2023-031-AMSA</t>
  </si>
  <si>
    <t>16-2023-031-AMSA</t>
  </si>
  <si>
    <t>17-2023-031-AMSA</t>
  </si>
  <si>
    <t>19-2023-031-AMSA</t>
  </si>
  <si>
    <t>20-2023-031-AMSA</t>
  </si>
  <si>
    <t xml:space="preserve">Marvin Estuardo Macolas Sazo </t>
  </si>
  <si>
    <t>21-2023-031-AMSA</t>
  </si>
  <si>
    <t>23-2023-031-AMSA</t>
  </si>
  <si>
    <t>22-2023-031-AMSA</t>
  </si>
  <si>
    <t>24-2023-031-AMSA</t>
  </si>
  <si>
    <t>26-2023-031-AMSA</t>
  </si>
  <si>
    <t>27-2023-031-AMSA</t>
  </si>
  <si>
    <t>29-2023-031-AMSA</t>
  </si>
  <si>
    <t>30-2023-031-AMSA</t>
  </si>
  <si>
    <t>31-2023-031-AMSA</t>
  </si>
  <si>
    <t>32-2023-031-AMSA</t>
  </si>
  <si>
    <t>33-2023-031-AMSA</t>
  </si>
  <si>
    <t>34-2023-031-AMSA</t>
  </si>
  <si>
    <t>35-2023-031-AMSA</t>
  </si>
  <si>
    <t>36-2023-031-AMSA</t>
  </si>
  <si>
    <t>37-2023-031-AMSA</t>
  </si>
  <si>
    <t>38-2023-031-AMSA</t>
  </si>
  <si>
    <t>39-2023-031-AMSA</t>
  </si>
  <si>
    <t>40-2023-031-AMSA</t>
  </si>
  <si>
    <t>41-2023-031-AMSA</t>
  </si>
  <si>
    <t>42-2023-031-AMSA</t>
  </si>
  <si>
    <t>43-2023-031-AMSA</t>
  </si>
  <si>
    <t>44-2023-031-AMSA</t>
  </si>
  <si>
    <t>45-2023-031-AMSA</t>
  </si>
  <si>
    <t>58-2023-031-AMSA</t>
  </si>
  <si>
    <t>109-2023-031-AMSA</t>
  </si>
  <si>
    <t>108-2023-031-AMSA</t>
  </si>
  <si>
    <t>46-2023-031-AMSA</t>
  </si>
  <si>
    <t>47-2023-031-AMSA</t>
  </si>
  <si>
    <t>48-2023-031-AMSA</t>
  </si>
  <si>
    <t>49-2023-031-AMSA</t>
  </si>
  <si>
    <t>50-2023-031-AMSA</t>
  </si>
  <si>
    <t>51-2023-031-AMSA</t>
  </si>
  <si>
    <t>52-2023-031-AMSA</t>
  </si>
  <si>
    <t>53-2023-031-AMSA</t>
  </si>
  <si>
    <t>54-2023-031-AMSA</t>
  </si>
  <si>
    <t>55-2023-031-AMSA</t>
  </si>
  <si>
    <t>56-2023-031-AMSA</t>
  </si>
  <si>
    <t>57-2023-031-AMSA</t>
  </si>
  <si>
    <t>59-2023-031-AMSA</t>
  </si>
  <si>
    <t>60-2023-031-AMSA</t>
  </si>
  <si>
    <t>61-2023-031-AMSA</t>
  </si>
  <si>
    <t>62-2023-031-AMSA</t>
  </si>
  <si>
    <t>63-2023-031-AMSA</t>
  </si>
  <si>
    <t>64-2023-031-AMSA</t>
  </si>
  <si>
    <t>65-2023-031-AMSA</t>
  </si>
  <si>
    <t>66-2023-031-AMSA</t>
  </si>
  <si>
    <t>67-2023-031-AMSA</t>
  </si>
  <si>
    <t>68-2023-031-AMSA</t>
  </si>
  <si>
    <t>69-2023-031-AMSA</t>
  </si>
  <si>
    <t>70-2023-031-AMSA</t>
  </si>
  <si>
    <t>72-2023-031-AMSA</t>
  </si>
  <si>
    <t>76-2023-031-AMSA</t>
  </si>
  <si>
    <t>73-2023-031-AMSA</t>
  </si>
  <si>
    <t>75-2023-031-AMSA</t>
  </si>
  <si>
    <t>77-2023-031-AMSA</t>
  </si>
  <si>
    <t>78-2023-031-AMSA</t>
  </si>
  <si>
    <t>79-2023-031-AMSA</t>
  </si>
  <si>
    <t>80-2023-031-AMSA</t>
  </si>
  <si>
    <t>81-2023-031-AMSA</t>
  </si>
  <si>
    <t>82-2023-031-AMSA</t>
  </si>
  <si>
    <t>83-2023-031-AMSA</t>
  </si>
  <si>
    <t>84-2023-031-AVSA</t>
  </si>
  <si>
    <t>85-2023-031-AASA</t>
  </si>
  <si>
    <t>86-2023-031-AMSA</t>
  </si>
  <si>
    <t>87-2023-031-AMSA</t>
  </si>
  <si>
    <t>88-2023-031-AMSA</t>
  </si>
  <si>
    <t>89-2023-031-AMSA</t>
  </si>
  <si>
    <t>90-2023-031-AMSA</t>
  </si>
  <si>
    <t>91-2023-031-AMSA</t>
  </si>
  <si>
    <t>92-2023-031-AMSA</t>
  </si>
  <si>
    <t>107-2023-031-AMSA</t>
  </si>
  <si>
    <t>110-2023-031-AMSA</t>
  </si>
  <si>
    <t>106-2023-031-AMSA</t>
  </si>
  <si>
    <t>105-2023-031-AMSA</t>
  </si>
  <si>
    <t>104-2023-031-AMSA</t>
  </si>
  <si>
    <t>103-2023-031-AMSA</t>
  </si>
  <si>
    <t>102-2023-031-AMSA</t>
  </si>
  <si>
    <t>101-2023-031-AMSA</t>
  </si>
  <si>
    <t>100-2023-031-AMSA</t>
  </si>
  <si>
    <t>99-2023-031-AMSA</t>
  </si>
  <si>
    <t>98-2023-031-AMSA</t>
  </si>
  <si>
    <t>97-2023-031-AMSA</t>
  </si>
  <si>
    <t>96-2023-031-AMSA</t>
  </si>
  <si>
    <t>95-2023-031-AMSA</t>
  </si>
  <si>
    <t>94-2023-031-AMSA</t>
  </si>
  <si>
    <t>93-2023-031-AMSA</t>
  </si>
  <si>
    <t>acuatica</t>
  </si>
  <si>
    <t>humedal</t>
  </si>
  <si>
    <t>113-2023-031-AMSA</t>
  </si>
  <si>
    <t xml:space="preserve">Encargado de Nómina </t>
  </si>
  <si>
    <t>Marlon Wadelfer Icu Salazar</t>
  </si>
  <si>
    <t xml:space="preserve">Maynor Enrique Barrios Castro </t>
  </si>
  <si>
    <t>Peon</t>
  </si>
  <si>
    <r>
      <t>201</t>
    </r>
    <r>
      <rPr>
        <b/>
        <sz val="14"/>
        <color theme="4" tint="0.59999389629810485"/>
        <rFont val="Arial"/>
        <family val="2"/>
      </rPr>
      <t xml:space="preserve"> m</t>
    </r>
  </si>
  <si>
    <r>
      <t xml:space="preserve">102 </t>
    </r>
    <r>
      <rPr>
        <b/>
        <sz val="14"/>
        <color theme="4" tint="0.59999389629810485"/>
        <rFont val="Arial"/>
        <family val="2"/>
      </rPr>
      <t>m</t>
    </r>
  </si>
  <si>
    <r>
      <t>211</t>
    </r>
    <r>
      <rPr>
        <b/>
        <sz val="14"/>
        <color theme="4" tint="0.59999389629810485"/>
        <rFont val="Arial"/>
        <family val="2"/>
      </rPr>
      <t xml:space="preserve"> m</t>
    </r>
  </si>
  <si>
    <t>115-2023-031-AMSA</t>
  </si>
  <si>
    <t xml:space="preserve">Daniel Isaias Telon Arizandieta </t>
  </si>
  <si>
    <t>116-2023-031-AMSA</t>
  </si>
  <si>
    <t>Josias Neftali Ramirez Gomez</t>
  </si>
  <si>
    <t>Juana Francisca Hernandez Estrada de Obando</t>
  </si>
  <si>
    <t>Ing. Raúl Enrique Orozco Velásquez</t>
  </si>
  <si>
    <t>Subdirector Ejecutivo</t>
  </si>
  <si>
    <t>Jefry Antonio Paiz Diaz</t>
  </si>
  <si>
    <t xml:space="preserve">Angie Michelle Meda Pineda de Alfaro </t>
  </si>
  <si>
    <t xml:space="preserve">Juan Carlos Pérez Avilez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</si>
</sst>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Q&quot;#,##0.00;[Red]\-&quot;Q&quot;#,##0.00"/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_(&quot;Q&quot;* #,##0.00_);_(&quot;Q&quot;* \(#,##0.00\);_(&quot;Q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14"/>
      <color theme="4" tint="0.59999389629810485"/>
      <name val="Arial"/>
      <family val="2"/>
    </font>
    <font>
      <sz val="14"/>
      <color rgb="FF333333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sz val="14"/>
      <color theme="0"/>
      <name val="Arial"/>
      <family val="2"/>
    </font>
    <font>
      <b/>
      <sz val="14"/>
      <color theme="0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b/>
      <sz val="18"/>
      <color theme="1"/>
      <name val="Arial"/>
      <family val="2"/>
    </font>
    <font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EC57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24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44" fontId="4" fillId="0" borderId="0" xfId="1" applyFont="1"/>
    <xf numFmtId="44" fontId="3" fillId="0" borderId="0" xfId="1" applyFont="1" applyFill="1"/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3" fillId="2" borderId="12" xfId="0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44" fontId="3" fillId="2" borderId="12" xfId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6" xfId="2" applyFont="1" applyBorder="1" applyAlignment="1">
      <alignment horizontal="center" vertical="center"/>
    </xf>
    <xf numFmtId="12" fontId="4" fillId="0" borderId="15" xfId="0" applyNumberFormat="1" applyFont="1" applyBorder="1"/>
    <xf numFmtId="0" fontId="7" fillId="0" borderId="15" xfId="0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center"/>
    </xf>
    <xf numFmtId="14" fontId="8" fillId="0" borderId="15" xfId="2" applyNumberFormat="1" applyFont="1" applyBorder="1" applyAlignment="1">
      <alignment horizontal="center" vertical="center"/>
    </xf>
    <xf numFmtId="1" fontId="8" fillId="0" borderId="15" xfId="2" applyNumberFormat="1" applyFont="1" applyBorder="1" applyAlignment="1">
      <alignment horizontal="center" vertical="center"/>
    </xf>
    <xf numFmtId="44" fontId="8" fillId="0" borderId="15" xfId="1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44" fontId="4" fillId="4" borderId="15" xfId="1" applyFont="1" applyFill="1" applyBorder="1"/>
    <xf numFmtId="44" fontId="4" fillId="4" borderId="15" xfId="0" applyNumberFormat="1" applyFont="1" applyFill="1" applyBorder="1"/>
    <xf numFmtId="44" fontId="4" fillId="3" borderId="15" xfId="0" applyNumberFormat="1" applyFont="1" applyFill="1" applyBorder="1"/>
    <xf numFmtId="44" fontId="4" fillId="0" borderId="16" xfId="0" applyNumberFormat="1" applyFont="1" applyBorder="1"/>
    <xf numFmtId="44" fontId="4" fillId="0" borderId="15" xfId="0" applyNumberFormat="1" applyFont="1" applyBorder="1"/>
    <xf numFmtId="44" fontId="4" fillId="2" borderId="15" xfId="0" applyNumberFormat="1" applyFont="1" applyFill="1" applyBorder="1"/>
    <xf numFmtId="0" fontId="9" fillId="0" borderId="16" xfId="0" applyFont="1" applyBorder="1" applyAlignment="1">
      <alignment horizontal="center"/>
    </xf>
    <xf numFmtId="12" fontId="4" fillId="0" borderId="16" xfId="0" applyNumberFormat="1" applyFont="1" applyBorder="1"/>
    <xf numFmtId="0" fontId="7" fillId="0" borderId="16" xfId="0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14" fontId="8" fillId="0" borderId="16" xfId="2" applyNumberFormat="1" applyFont="1" applyBorder="1" applyAlignment="1">
      <alignment horizontal="center" vertical="center"/>
    </xf>
    <xf numFmtId="1" fontId="8" fillId="0" borderId="16" xfId="2" applyNumberFormat="1" applyFont="1" applyBorder="1" applyAlignment="1">
      <alignment horizontal="center" vertical="center"/>
    </xf>
    <xf numFmtId="44" fontId="8" fillId="0" borderId="16" xfId="1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/>
    </xf>
    <xf numFmtId="44" fontId="4" fillId="4" borderId="16" xfId="1" applyFont="1" applyFill="1" applyBorder="1"/>
    <xf numFmtId="164" fontId="4" fillId="0" borderId="16" xfId="0" applyNumberFormat="1" applyFont="1" applyBorder="1" applyAlignment="1">
      <alignment horizontal="left"/>
    </xf>
    <xf numFmtId="44" fontId="4" fillId="0" borderId="39" xfId="0" applyNumberFormat="1" applyFont="1" applyBorder="1" applyAlignment="1">
      <alignment horizontal="left"/>
    </xf>
    <xf numFmtId="44" fontId="4" fillId="2" borderId="16" xfId="0" applyNumberFormat="1" applyFont="1" applyFill="1" applyBorder="1"/>
    <xf numFmtId="0" fontId="4" fillId="0" borderId="16" xfId="0" applyFont="1" applyBorder="1" applyAlignment="1">
      <alignment horizontal="center" vertical="center"/>
    </xf>
    <xf numFmtId="49" fontId="8" fillId="0" borderId="16" xfId="2" applyNumberFormat="1" applyFont="1" applyBorder="1" applyAlignment="1">
      <alignment horizontal="center" vertical="center"/>
    </xf>
    <xf numFmtId="12" fontId="8" fillId="0" borderId="16" xfId="2" applyNumberFormat="1" applyFont="1" applyBorder="1" applyAlignment="1">
      <alignment vertical="center"/>
    </xf>
    <xf numFmtId="164" fontId="4" fillId="0" borderId="39" xfId="0" applyNumberFormat="1" applyFont="1" applyBorder="1" applyAlignment="1">
      <alignment horizontal="left"/>
    </xf>
    <xf numFmtId="0" fontId="8" fillId="0" borderId="16" xfId="2" applyFont="1" applyBorder="1" applyAlignment="1">
      <alignment horizontal="left" vertical="center"/>
    </xf>
    <xf numFmtId="2" fontId="4" fillId="0" borderId="16" xfId="0" applyNumberFormat="1" applyFont="1" applyBorder="1" applyAlignment="1">
      <alignment horizontal="center"/>
    </xf>
    <xf numFmtId="0" fontId="8" fillId="0" borderId="16" xfId="3" applyFont="1" applyBorder="1" applyAlignment="1">
      <alignment horizontal="center" vertical="center"/>
    </xf>
    <xf numFmtId="12" fontId="8" fillId="0" borderId="17" xfId="2" applyNumberFormat="1" applyFont="1" applyBorder="1" applyAlignment="1">
      <alignment vertical="center"/>
    </xf>
    <xf numFmtId="0" fontId="4" fillId="0" borderId="18" xfId="0" applyFont="1" applyBorder="1" applyAlignment="1">
      <alignment horizontal="center"/>
    </xf>
    <xf numFmtId="14" fontId="8" fillId="0" borderId="18" xfId="2" applyNumberFormat="1" applyFont="1" applyBorder="1" applyAlignment="1">
      <alignment horizontal="center" vertical="center"/>
    </xf>
    <xf numFmtId="44" fontId="4" fillId="0" borderId="40" xfId="0" applyNumberFormat="1" applyFont="1" applyBorder="1" applyAlignment="1">
      <alignment horizontal="left"/>
    </xf>
    <xf numFmtId="44" fontId="4" fillId="2" borderId="17" xfId="0" applyNumberFormat="1" applyFont="1" applyFill="1" applyBorder="1"/>
    <xf numFmtId="0" fontId="9" fillId="0" borderId="0" xfId="0" applyFont="1" applyAlignment="1">
      <alignment horizontal="center" vertical="center"/>
    </xf>
    <xf numFmtId="14" fontId="8" fillId="7" borderId="16" xfId="2" applyNumberFormat="1" applyFont="1" applyFill="1" applyBorder="1" applyAlignment="1">
      <alignment horizontal="center" vertical="center"/>
    </xf>
    <xf numFmtId="1" fontId="8" fillId="7" borderId="16" xfId="2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left"/>
    </xf>
    <xf numFmtId="14" fontId="8" fillId="9" borderId="16" xfId="2" applyNumberFormat="1" applyFont="1" applyFill="1" applyBorder="1" applyAlignment="1">
      <alignment horizontal="center" vertical="center"/>
    </xf>
    <xf numFmtId="1" fontId="8" fillId="9" borderId="16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0" borderId="17" xfId="2" applyFont="1" applyBorder="1" applyAlignment="1">
      <alignment horizontal="center" vertical="center"/>
    </xf>
    <xf numFmtId="14" fontId="9" fillId="9" borderId="18" xfId="0" applyNumberFormat="1" applyFont="1" applyFill="1" applyBorder="1" applyAlignment="1">
      <alignment horizontal="center"/>
    </xf>
    <xf numFmtId="44" fontId="8" fillId="0" borderId="17" xfId="1" applyFont="1" applyFill="1" applyBorder="1" applyAlignment="1">
      <alignment horizontal="center" vertical="center"/>
    </xf>
    <xf numFmtId="44" fontId="4" fillId="4" borderId="17" xfId="1" applyFont="1" applyFill="1" applyBorder="1"/>
    <xf numFmtId="44" fontId="5" fillId="5" borderId="6" xfId="0" applyNumberFormat="1" applyFont="1" applyFill="1" applyBorder="1"/>
    <xf numFmtId="44" fontId="5" fillId="5" borderId="13" xfId="0" applyNumberFormat="1" applyFont="1" applyFill="1" applyBorder="1"/>
    <xf numFmtId="0" fontId="4" fillId="4" borderId="0" xfId="0" applyFont="1" applyFill="1" applyAlignment="1">
      <alignment horizontal="center"/>
    </xf>
    <xf numFmtId="0" fontId="4" fillId="4" borderId="0" xfId="0" applyFont="1" applyFill="1"/>
    <xf numFmtId="44" fontId="8" fillId="4" borderId="0" xfId="1" applyFont="1" applyFill="1" applyBorder="1"/>
    <xf numFmtId="44" fontId="8" fillId="4" borderId="0" xfId="0" applyNumberFormat="1" applyFont="1" applyFill="1"/>
    <xf numFmtId="0" fontId="3" fillId="2" borderId="11" xfId="0" applyFont="1" applyFill="1" applyBorder="1" applyAlignment="1">
      <alignment horizontal="center" vertical="center"/>
    </xf>
    <xf numFmtId="49" fontId="8" fillId="0" borderId="15" xfId="2" applyNumberFormat="1" applyFont="1" applyBorder="1" applyAlignment="1">
      <alignment horizontal="center" vertical="center"/>
    </xf>
    <xf numFmtId="12" fontId="8" fillId="0" borderId="15" xfId="2" applyNumberFormat="1" applyFont="1" applyBorder="1" applyAlignment="1">
      <alignment vertical="center"/>
    </xf>
    <xf numFmtId="0" fontId="7" fillId="0" borderId="16" xfId="0" applyFont="1" applyBorder="1" applyAlignment="1">
      <alignment horizontal="center"/>
    </xf>
    <xf numFmtId="164" fontId="8" fillId="0" borderId="15" xfId="2" applyNumberFormat="1" applyFont="1" applyBorder="1" applyAlignment="1">
      <alignment horizontal="center" vertical="center"/>
    </xf>
    <xf numFmtId="164" fontId="4" fillId="0" borderId="16" xfId="0" applyNumberFormat="1" applyFont="1" applyBorder="1"/>
    <xf numFmtId="44" fontId="4" fillId="8" borderId="15" xfId="0" applyNumberFormat="1" applyFont="1" applyFill="1" applyBorder="1"/>
    <xf numFmtId="44" fontId="4" fillId="8" borderId="16" xfId="0" applyNumberFormat="1" applyFont="1" applyFill="1" applyBorder="1"/>
    <xf numFmtId="14" fontId="8" fillId="0" borderId="16" xfId="3" applyNumberFormat="1" applyFont="1" applyBorder="1" applyAlignment="1">
      <alignment horizontal="center" vertical="center"/>
    </xf>
    <xf numFmtId="44" fontId="4" fillId="0" borderId="16" xfId="1" applyFont="1" applyFill="1" applyBorder="1"/>
    <xf numFmtId="12" fontId="8" fillId="4" borderId="16" xfId="2" applyNumberFormat="1" applyFont="1" applyFill="1" applyBorder="1" applyAlignment="1">
      <alignment vertical="center"/>
    </xf>
    <xf numFmtId="0" fontId="8" fillId="4" borderId="16" xfId="2" applyFont="1" applyFill="1" applyBorder="1" applyAlignment="1">
      <alignment horizontal="center" vertical="center"/>
    </xf>
    <xf numFmtId="14" fontId="8" fillId="10" borderId="16" xfId="2" applyNumberFormat="1" applyFont="1" applyFill="1" applyBorder="1" applyAlignment="1">
      <alignment horizontal="center" vertical="center"/>
    </xf>
    <xf numFmtId="49" fontId="8" fillId="10" borderId="16" xfId="2" applyNumberFormat="1" applyFont="1" applyFill="1" applyBorder="1" applyAlignment="1">
      <alignment horizontal="center" vertical="center"/>
    </xf>
    <xf numFmtId="44" fontId="8" fillId="4" borderId="16" xfId="1" applyFont="1" applyFill="1" applyBorder="1" applyAlignment="1">
      <alignment horizontal="center" vertical="center"/>
    </xf>
    <xf numFmtId="14" fontId="8" fillId="9" borderId="16" xfId="3" applyNumberFormat="1" applyFont="1" applyFill="1" applyBorder="1" applyAlignment="1">
      <alignment horizontal="center" vertical="center"/>
    </xf>
    <xf numFmtId="0" fontId="8" fillId="9" borderId="16" xfId="2" applyFont="1" applyFill="1" applyBorder="1" applyAlignment="1">
      <alignment horizontal="center" vertical="center"/>
    </xf>
    <xf numFmtId="14" fontId="9" fillId="0" borderId="16" xfId="0" applyNumberFormat="1" applyFont="1" applyBorder="1" applyAlignment="1">
      <alignment horizontal="center"/>
    </xf>
    <xf numFmtId="44" fontId="4" fillId="0" borderId="16" xfId="1" applyFont="1" applyFill="1" applyBorder="1" applyAlignment="1">
      <alignment horizontal="center" vertical="center"/>
    </xf>
    <xf numFmtId="12" fontId="4" fillId="0" borderId="16" xfId="2" applyNumberFormat="1" applyFont="1" applyBorder="1" applyAlignment="1">
      <alignment vertical="center"/>
    </xf>
    <xf numFmtId="0" fontId="9" fillId="4" borderId="16" xfId="0" applyFont="1" applyFill="1" applyBorder="1" applyAlignment="1">
      <alignment horizontal="center"/>
    </xf>
    <xf numFmtId="49" fontId="8" fillId="4" borderId="16" xfId="2" applyNumberFormat="1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8" fillId="0" borderId="17" xfId="2" applyFont="1" applyBorder="1" applyAlignment="1">
      <alignment horizontal="center" vertical="center"/>
    </xf>
    <xf numFmtId="44" fontId="8" fillId="4" borderId="17" xfId="1" applyFont="1" applyFill="1" applyBorder="1" applyAlignment="1">
      <alignment horizontal="center" vertical="center"/>
    </xf>
    <xf numFmtId="0" fontId="8" fillId="4" borderId="16" xfId="3" applyFont="1" applyFill="1" applyBorder="1" applyAlignment="1">
      <alignment horizontal="center" vertical="center"/>
    </xf>
    <xf numFmtId="14" fontId="8" fillId="4" borderId="16" xfId="2" applyNumberFormat="1" applyFont="1" applyFill="1" applyBorder="1" applyAlignment="1">
      <alignment horizontal="center" vertical="center"/>
    </xf>
    <xf numFmtId="2" fontId="4" fillId="4" borderId="15" xfId="0" applyNumberFormat="1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9" fillId="4" borderId="17" xfId="0" applyFont="1" applyFill="1" applyBorder="1" applyAlignment="1">
      <alignment horizontal="center"/>
    </xf>
    <xf numFmtId="0" fontId="8" fillId="4" borderId="17" xfId="2" applyFont="1" applyFill="1" applyBorder="1" applyAlignment="1">
      <alignment horizontal="center" vertical="center"/>
    </xf>
    <xf numFmtId="1" fontId="4" fillId="4" borderId="0" xfId="0" applyNumberFormat="1" applyFont="1" applyFill="1"/>
    <xf numFmtId="14" fontId="8" fillId="4" borderId="17" xfId="2" applyNumberFormat="1" applyFont="1" applyFill="1" applyBorder="1" applyAlignment="1">
      <alignment horizontal="center" vertical="center"/>
    </xf>
    <xf numFmtId="2" fontId="4" fillId="4" borderId="8" xfId="0" applyNumberFormat="1" applyFont="1" applyFill="1" applyBorder="1" applyAlignment="1">
      <alignment horizontal="center"/>
    </xf>
    <xf numFmtId="164" fontId="4" fillId="4" borderId="16" xfId="0" applyNumberFormat="1" applyFont="1" applyFill="1" applyBorder="1"/>
    <xf numFmtId="44" fontId="4" fillId="4" borderId="16" xfId="0" applyNumberFormat="1" applyFont="1" applyFill="1" applyBorder="1"/>
    <xf numFmtId="0" fontId="4" fillId="7" borderId="0" xfId="0" applyFont="1" applyFill="1"/>
    <xf numFmtId="44" fontId="5" fillId="5" borderId="37" xfId="1" applyFont="1" applyFill="1" applyBorder="1"/>
    <xf numFmtId="44" fontId="5" fillId="5" borderId="13" xfId="1" applyFont="1" applyFill="1" applyBorder="1"/>
    <xf numFmtId="164" fontId="5" fillId="5" borderId="13" xfId="1" applyNumberFormat="1" applyFont="1" applyFill="1" applyBorder="1"/>
    <xf numFmtId="44" fontId="5" fillId="4" borderId="0" xfId="1" applyFont="1" applyFill="1" applyBorder="1"/>
    <xf numFmtId="44" fontId="5" fillId="4" borderId="0" xfId="0" applyNumberFormat="1" applyFont="1" applyFill="1"/>
    <xf numFmtId="44" fontId="3" fillId="4" borderId="0" xfId="0" applyNumberFormat="1" applyFont="1" applyFill="1"/>
    <xf numFmtId="8" fontId="8" fillId="4" borderId="0" xfId="0" applyNumberFormat="1" applyFont="1" applyFill="1"/>
    <xf numFmtId="0" fontId="5" fillId="4" borderId="0" xfId="2" applyFont="1" applyFill="1" applyAlignment="1">
      <alignment horizontal="center" vertical="center"/>
    </xf>
    <xf numFmtId="44" fontId="8" fillId="4" borderId="15" xfId="1" applyFont="1" applyFill="1" applyBorder="1" applyAlignment="1">
      <alignment vertical="center"/>
    </xf>
    <xf numFmtId="44" fontId="8" fillId="4" borderId="16" xfId="1" applyFont="1" applyFill="1" applyBorder="1" applyAlignment="1">
      <alignment vertical="center"/>
    </xf>
    <xf numFmtId="1" fontId="8" fillId="10" borderId="16" xfId="2" applyNumberFormat="1" applyFont="1" applyFill="1" applyBorder="1" applyAlignment="1">
      <alignment horizontal="center" vertical="center"/>
    </xf>
    <xf numFmtId="0" fontId="4" fillId="0" borderId="16" xfId="3" applyFont="1" applyBorder="1" applyAlignment="1">
      <alignment horizontal="center" vertical="center"/>
    </xf>
    <xf numFmtId="44" fontId="8" fillId="0" borderId="16" xfId="1" applyFont="1" applyFill="1" applyBorder="1" applyAlignment="1">
      <alignment vertical="center"/>
    </xf>
    <xf numFmtId="1" fontId="8" fillId="0" borderId="16" xfId="3" applyNumberFormat="1" applyFont="1" applyBorder="1" applyAlignment="1">
      <alignment horizontal="center" vertical="center"/>
    </xf>
    <xf numFmtId="1" fontId="8" fillId="10" borderId="16" xfId="3" applyNumberFormat="1" applyFont="1" applyFill="1" applyBorder="1" applyAlignment="1">
      <alignment horizontal="center" vertical="center"/>
    </xf>
    <xf numFmtId="1" fontId="8" fillId="10" borderId="0" xfId="3" applyNumberFormat="1" applyFont="1" applyFill="1" applyAlignment="1">
      <alignment horizontal="center" vertical="center"/>
    </xf>
    <xf numFmtId="1" fontId="8" fillId="9" borderId="16" xfId="3" applyNumberFormat="1" applyFont="1" applyFill="1" applyBorder="1" applyAlignment="1">
      <alignment horizontal="center" vertical="center"/>
    </xf>
    <xf numFmtId="14" fontId="8" fillId="9" borderId="17" xfId="3" applyNumberFormat="1" applyFont="1" applyFill="1" applyBorder="1" applyAlignment="1">
      <alignment horizontal="center" vertical="center"/>
    </xf>
    <xf numFmtId="44" fontId="8" fillId="0" borderId="17" xfId="1" applyFont="1" applyFill="1" applyBorder="1" applyAlignment="1">
      <alignment vertical="center"/>
    </xf>
    <xf numFmtId="44" fontId="4" fillId="0" borderId="17" xfId="0" applyNumberFormat="1" applyFont="1" applyBorder="1"/>
    <xf numFmtId="0" fontId="10" fillId="0" borderId="0" xfId="0" applyFont="1" applyAlignment="1">
      <alignment horizontal="center"/>
    </xf>
    <xf numFmtId="0" fontId="10" fillId="0" borderId="0" xfId="0" applyFont="1"/>
    <xf numFmtId="44" fontId="11" fillId="0" borderId="0" xfId="1" applyFont="1" applyFill="1" applyBorder="1"/>
    <xf numFmtId="44" fontId="11" fillId="0" borderId="0" xfId="0" applyNumberFormat="1" applyFont="1"/>
    <xf numFmtId="44" fontId="5" fillId="0" borderId="0" xfId="1" applyFont="1" applyFill="1" applyBorder="1"/>
    <xf numFmtId="44" fontId="5" fillId="0" borderId="0" xfId="0" applyNumberFormat="1" applyFont="1"/>
    <xf numFmtId="0" fontId="5" fillId="4" borderId="36" xfId="2" applyFont="1" applyFill="1" applyBorder="1" applyAlignment="1">
      <alignment vertical="center"/>
    </xf>
    <xf numFmtId="0" fontId="5" fillId="2" borderId="12" xfId="2" applyFont="1" applyFill="1" applyBorder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5" fillId="2" borderId="36" xfId="2" applyFont="1" applyFill="1" applyBorder="1" applyAlignment="1">
      <alignment vertical="center"/>
    </xf>
    <xf numFmtId="0" fontId="5" fillId="2" borderId="7" xfId="2" applyFont="1" applyFill="1" applyBorder="1" applyAlignment="1">
      <alignment horizontal="center" vertical="center" wrapText="1"/>
    </xf>
    <xf numFmtId="165" fontId="8" fillId="9" borderId="12" xfId="2" applyNumberFormat="1" applyFont="1" applyFill="1" applyBorder="1" applyAlignment="1">
      <alignment vertical="center"/>
    </xf>
    <xf numFmtId="165" fontId="8" fillId="4" borderId="12" xfId="2" applyNumberFormat="1" applyFont="1" applyFill="1" applyBorder="1" applyAlignment="1">
      <alignment vertical="center"/>
    </xf>
    <xf numFmtId="44" fontId="4" fillId="0" borderId="0" xfId="0" applyNumberFormat="1" applyFont="1" applyAlignment="1">
      <alignment horizontal="center"/>
    </xf>
    <xf numFmtId="44" fontId="4" fillId="0" borderId="0" xfId="0" applyNumberFormat="1" applyFont="1"/>
    <xf numFmtId="0" fontId="4" fillId="0" borderId="0" xfId="0" applyFont="1" applyAlignment="1">
      <alignment horizontal="right"/>
    </xf>
    <xf numFmtId="0" fontId="3" fillId="0" borderId="26" xfId="0" applyFont="1" applyBorder="1" applyAlignment="1">
      <alignment horizontal="right"/>
    </xf>
    <xf numFmtId="0" fontId="4" fillId="0" borderId="26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44" fontId="13" fillId="0" borderId="0" xfId="1" applyFont="1"/>
    <xf numFmtId="44" fontId="13" fillId="0" borderId="0" xfId="1" applyFont="1" applyFill="1"/>
    <xf numFmtId="164" fontId="4" fillId="0" borderId="0" xfId="0" applyNumberFormat="1" applyFont="1"/>
    <xf numFmtId="44" fontId="3" fillId="4" borderId="16" xfId="1" applyFont="1" applyFill="1" applyBorder="1"/>
    <xf numFmtId="44" fontId="3" fillId="0" borderId="0" xfId="0" applyNumberFormat="1" applyFont="1" applyAlignment="1">
      <alignment horizontal="right"/>
    </xf>
    <xf numFmtId="164" fontId="15" fillId="0" borderId="16" xfId="0" applyNumberFormat="1" applyFont="1" applyBorder="1"/>
    <xf numFmtId="44" fontId="4" fillId="0" borderId="16" xfId="0" applyNumberFormat="1" applyFont="1" applyBorder="1" applyAlignment="1">
      <alignment horizontal="left"/>
    </xf>
    <xf numFmtId="0" fontId="8" fillId="4" borderId="15" xfId="2" applyFont="1" applyFill="1" applyBorder="1" applyAlignment="1">
      <alignment horizontal="center" vertical="center"/>
    </xf>
    <xf numFmtId="0" fontId="4" fillId="4" borderId="15" xfId="2" applyFont="1" applyFill="1" applyBorder="1" applyAlignment="1">
      <alignment horizontal="center" vertical="center"/>
    </xf>
    <xf numFmtId="0" fontId="4" fillId="4" borderId="16" xfId="3" applyFont="1" applyFill="1" applyBorder="1" applyAlignment="1">
      <alignment horizontal="center" vertical="center"/>
    </xf>
    <xf numFmtId="0" fontId="4" fillId="4" borderId="16" xfId="2" applyFont="1" applyFill="1" applyBorder="1" applyAlignment="1">
      <alignment horizontal="center" vertical="center"/>
    </xf>
    <xf numFmtId="49" fontId="4" fillId="4" borderId="16" xfId="2" applyNumberFormat="1" applyFont="1" applyFill="1" applyBorder="1" applyAlignment="1">
      <alignment horizontal="center" vertical="center"/>
    </xf>
    <xf numFmtId="0" fontId="8" fillId="4" borderId="16" xfId="2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/>
    </xf>
    <xf numFmtId="0" fontId="8" fillId="4" borderId="18" xfId="2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/>
    </xf>
    <xf numFmtId="0" fontId="5" fillId="0" borderId="16" xfId="2" applyFont="1" applyBorder="1" applyAlignment="1">
      <alignment horizontal="center" vertical="center"/>
    </xf>
    <xf numFmtId="0" fontId="3" fillId="5" borderId="19" xfId="0" applyFont="1" applyFill="1" applyBorder="1" applyAlignment="1">
      <alignment horizontal="center"/>
    </xf>
    <xf numFmtId="0" fontId="3" fillId="5" borderId="20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5" fillId="2" borderId="14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vertical="center" wrapText="1"/>
    </xf>
    <xf numFmtId="0" fontId="5" fillId="2" borderId="8" xfId="2" applyFont="1" applyFill="1" applyBorder="1" applyAlignment="1">
      <alignment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23" xfId="2" applyFont="1" applyFill="1" applyBorder="1" applyAlignment="1">
      <alignment horizontal="center" vertical="center" wrapText="1"/>
    </xf>
    <xf numFmtId="0" fontId="5" fillId="2" borderId="33" xfId="2" applyFont="1" applyFill="1" applyBorder="1" applyAlignment="1">
      <alignment horizontal="center" vertical="center" wrapText="1"/>
    </xf>
    <xf numFmtId="0" fontId="5" fillId="2" borderId="34" xfId="2" applyFont="1" applyFill="1" applyBorder="1" applyAlignment="1">
      <alignment horizontal="center" vertical="center" wrapText="1"/>
    </xf>
    <xf numFmtId="0" fontId="5" fillId="4" borderId="14" xfId="2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center" vertical="center" wrapText="1"/>
    </xf>
    <xf numFmtId="49" fontId="5" fillId="2" borderId="7" xfId="2" applyNumberFormat="1" applyFont="1" applyFill="1" applyBorder="1" applyAlignment="1">
      <alignment horizontal="center" vertical="center" wrapText="1"/>
    </xf>
    <xf numFmtId="49" fontId="5" fillId="2" borderId="10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44" fontId="3" fillId="2" borderId="5" xfId="1" applyFont="1" applyFill="1" applyBorder="1" applyAlignment="1">
      <alignment horizontal="center" vertical="center" wrapText="1"/>
    </xf>
    <xf numFmtId="44" fontId="3" fillId="2" borderId="24" xfId="1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32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5" fillId="4" borderId="0" xfId="2" applyFont="1" applyFill="1" applyAlignment="1">
      <alignment horizontal="center" vertical="center"/>
    </xf>
    <xf numFmtId="0" fontId="5" fillId="6" borderId="27" xfId="2" applyFont="1" applyFill="1" applyBorder="1" applyAlignment="1">
      <alignment horizontal="center" vertical="center" wrapText="1"/>
    </xf>
    <xf numFmtId="0" fontId="5" fillId="6" borderId="29" xfId="2" applyFont="1" applyFill="1" applyBorder="1" applyAlignment="1">
      <alignment horizontal="center" vertical="center" wrapText="1"/>
    </xf>
    <xf numFmtId="0" fontId="5" fillId="6" borderId="31" xfId="2" applyFont="1" applyFill="1" applyBorder="1" applyAlignment="1">
      <alignment horizontal="center" vertical="center" wrapText="1"/>
    </xf>
    <xf numFmtId="0" fontId="5" fillId="2" borderId="19" xfId="2" applyFont="1" applyFill="1" applyBorder="1" applyAlignment="1">
      <alignment horizontal="center" vertical="center"/>
    </xf>
    <xf numFmtId="0" fontId="5" fillId="2" borderId="20" xfId="2" applyFont="1" applyFill="1" applyBorder="1" applyAlignment="1">
      <alignment horizontal="center" vertical="center"/>
    </xf>
    <xf numFmtId="0" fontId="5" fillId="2" borderId="28" xfId="2" applyFont="1" applyFill="1" applyBorder="1" applyAlignment="1">
      <alignment horizontal="center" vertical="center"/>
    </xf>
    <xf numFmtId="0" fontId="5" fillId="6" borderId="5" xfId="2" applyFont="1" applyFill="1" applyBorder="1" applyAlignment="1">
      <alignment horizontal="center" vertical="center" wrapText="1"/>
    </xf>
    <xf numFmtId="0" fontId="5" fillId="6" borderId="30" xfId="2" applyFont="1" applyFill="1" applyBorder="1" applyAlignment="1">
      <alignment horizontal="center" vertical="center" wrapText="1"/>
    </xf>
    <xf numFmtId="0" fontId="5" fillId="6" borderId="11" xfId="2" applyFont="1" applyFill="1" applyBorder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 wrapText="1"/>
    </xf>
    <xf numFmtId="44" fontId="3" fillId="2" borderId="10" xfId="1" applyFont="1" applyFill="1" applyBorder="1" applyAlignment="1">
      <alignment horizontal="center" vertical="center" wrapText="1"/>
    </xf>
    <xf numFmtId="0" fontId="5" fillId="2" borderId="22" xfId="2" applyFont="1" applyFill="1" applyBorder="1" applyAlignment="1">
      <alignment horizontal="center" vertical="center" wrapText="1"/>
    </xf>
    <xf numFmtId="0" fontId="5" fillId="2" borderId="35" xfId="2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12" fontId="4" fillId="0" borderId="16" xfId="0" applyNumberFormat="1" applyFont="1" applyBorder="1" applyAlignment="1">
      <alignment vertical="center"/>
    </xf>
    <xf numFmtId="0" fontId="4" fillId="4" borderId="15" xfId="0" applyFont="1" applyFill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44" fontId="4" fillId="4" borderId="16" xfId="1" applyFont="1" applyFill="1" applyBorder="1" applyAlignment="1">
      <alignment vertical="center"/>
    </xf>
    <xf numFmtId="44" fontId="4" fillId="4" borderId="15" xfId="0" applyNumberFormat="1" applyFont="1" applyFill="1" applyBorder="1" applyAlignment="1">
      <alignment vertical="center"/>
    </xf>
    <xf numFmtId="44" fontId="4" fillId="3" borderId="15" xfId="0" applyNumberFormat="1" applyFont="1" applyFill="1" applyBorder="1" applyAlignment="1">
      <alignment vertical="center"/>
    </xf>
    <xf numFmtId="44" fontId="4" fillId="0" borderId="16" xfId="0" applyNumberFormat="1" applyFont="1" applyBorder="1" applyAlignment="1">
      <alignment vertical="center"/>
    </xf>
    <xf numFmtId="164" fontId="4" fillId="0" borderId="16" xfId="0" applyNumberFormat="1" applyFont="1" applyBorder="1" applyAlignment="1">
      <alignment vertical="center"/>
    </xf>
    <xf numFmtId="164" fontId="4" fillId="0" borderId="16" xfId="0" applyNumberFormat="1" applyFont="1" applyBorder="1" applyAlignment="1">
      <alignment horizontal="left" vertical="center"/>
    </xf>
    <xf numFmtId="44" fontId="4" fillId="0" borderId="15" xfId="0" applyNumberFormat="1" applyFont="1" applyBorder="1" applyAlignment="1">
      <alignment vertical="center"/>
    </xf>
    <xf numFmtId="44" fontId="4" fillId="2" borderId="16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</cellXfs>
  <cellStyles count="4">
    <cellStyle name="Moneda" xfId="1" builtinId="4"/>
    <cellStyle name="Normal" xfId="0" builtinId="0"/>
    <cellStyle name="Normal 2" xfId="2" xr:uid="{00000000-0005-0000-0000-000002000000}"/>
    <cellStyle name="Normal_jacki 031-029-021-022_POR DIVISIÓN FUNCIONAL JACKI3 28-05-2010 " xfId="3" xr:uid="{00000000-0005-0000-0000-000003000000}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139</xdr:row>
      <xdr:rowOff>0</xdr:rowOff>
    </xdr:from>
    <xdr:ext cx="184731" cy="264560"/>
    <xdr:sp macro="" textlink="">
      <xdr:nvSpPr>
        <xdr:cNvPr id="2" name="25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139</xdr:row>
      <xdr:rowOff>0</xdr:rowOff>
    </xdr:from>
    <xdr:ext cx="184731" cy="264560"/>
    <xdr:sp macro="" textlink="">
      <xdr:nvSpPr>
        <xdr:cNvPr id="3" name="26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139</xdr:row>
      <xdr:rowOff>0</xdr:rowOff>
    </xdr:from>
    <xdr:ext cx="184731" cy="264560"/>
    <xdr:sp macro="" textlink="">
      <xdr:nvSpPr>
        <xdr:cNvPr id="4" name="45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139</xdr:row>
      <xdr:rowOff>0</xdr:rowOff>
    </xdr:from>
    <xdr:ext cx="184731" cy="264560"/>
    <xdr:sp macro="" textlink="">
      <xdr:nvSpPr>
        <xdr:cNvPr id="5" name="59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139</xdr:row>
      <xdr:rowOff>0</xdr:rowOff>
    </xdr:from>
    <xdr:ext cx="184731" cy="264560"/>
    <xdr:sp macro="" textlink="">
      <xdr:nvSpPr>
        <xdr:cNvPr id="6" name="2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142</xdr:row>
      <xdr:rowOff>0</xdr:rowOff>
    </xdr:from>
    <xdr:ext cx="184731" cy="264560"/>
    <xdr:sp macro="" textlink="">
      <xdr:nvSpPr>
        <xdr:cNvPr id="7" name="26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76525" y="3090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140</xdr:row>
      <xdr:rowOff>0</xdr:rowOff>
    </xdr:from>
    <xdr:ext cx="184731" cy="264560"/>
    <xdr:sp macro="" textlink="">
      <xdr:nvSpPr>
        <xdr:cNvPr id="8" name="45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038725" y="2994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139</xdr:row>
      <xdr:rowOff>0</xdr:rowOff>
    </xdr:from>
    <xdr:ext cx="184731" cy="264560"/>
    <xdr:sp macro="" textlink="">
      <xdr:nvSpPr>
        <xdr:cNvPr id="9" name="59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10" name="16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11" name="17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12" name="18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13" name="16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14" name="17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15" name="18 CuadroTex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6" name="16 CuadroTex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7" name="17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8" name="18 CuadroTex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9" name="16 CuadroTex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0" name="17 CuadroTex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1" name="18 CuadroText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2" name="16 CuadroText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3" name="17 CuadroText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4" name="18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5" name="16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6" name="17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7" name="18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28" name="16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29" name="17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30" name="18 CuadroText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31" name="16 CuadroText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32" name="17 CuadroText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33" name="18 CuadroText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34" name="16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35" name="17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36" name="18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37" name="16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38" name="17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39" name="18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40" name="16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41" name="17 CuadroText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42" name="18 CuadroText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43" name="16 CuadroText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44" name="17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45" name="18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46" name="16 CuadroText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47" name="17 CuadroText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48" name="18 CuadroText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49" name="16 CuadroText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50" name="17 CuadroText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51" name="18 CuadroText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52" name="16 CuadroText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53" name="17 CuadroText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54" name="18 CuadroTex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55" name="16 CuadroTex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56" name="17 CuadroTex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57" name="18 CuadroTex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131</xdr:row>
      <xdr:rowOff>0</xdr:rowOff>
    </xdr:from>
    <xdr:ext cx="184731" cy="264560"/>
    <xdr:sp macro="" textlink="">
      <xdr:nvSpPr>
        <xdr:cNvPr id="58" name="25 CuadroText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59" name="26 CuadroText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131</xdr:row>
      <xdr:rowOff>0</xdr:rowOff>
    </xdr:from>
    <xdr:ext cx="184731" cy="264560"/>
    <xdr:sp macro="" textlink="">
      <xdr:nvSpPr>
        <xdr:cNvPr id="60" name="45 CuadroText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61" name="59 CuadroText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131</xdr:row>
      <xdr:rowOff>0</xdr:rowOff>
    </xdr:from>
    <xdr:ext cx="184731" cy="264560"/>
    <xdr:sp macro="" textlink="">
      <xdr:nvSpPr>
        <xdr:cNvPr id="62" name="25 CuadroTex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63" name="26 CuadroText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131</xdr:row>
      <xdr:rowOff>0</xdr:rowOff>
    </xdr:from>
    <xdr:ext cx="184731" cy="264560"/>
    <xdr:sp macro="" textlink="">
      <xdr:nvSpPr>
        <xdr:cNvPr id="64" name="45 CuadroText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65" name="59 CuadroText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66" name="16 CuadroText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67" name="17 CuadroText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68" name="18 CuadroText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69" name="16 CuadroText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70" name="17 CuadroText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71" name="18 CuadroText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72" name="16 CuadroText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73" name="17 CuadroText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74" name="18 CuadroText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75" name="16 CuadroText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76" name="17 CuadroText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77" name="18 CuadroText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78" name="16 CuadroText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79" name="17 CuadroText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80" name="18 CuadroText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81" name="16 CuadroText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82" name="17 CuadroText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83" name="18 CuadroText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84" name="16 CuadroText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85" name="17 CuadroTexto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86" name="18 CuadroTexto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87" name="16 CuadroTexto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88" name="17 CuadroTexto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89" name="18 CuadroTexto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90" name="16 CuadroTexto">
          <a:extLst>
            <a:ext uri="{FF2B5EF4-FFF2-40B4-BE49-F238E27FC236}">
              <a16:creationId xmlns:a16="http://schemas.microsoft.com/office/drawing/2014/main" id="{8C1ED0DF-82A9-48B7-84AF-E98CA3BC8F84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91" name="17 CuadroTexto">
          <a:extLst>
            <a:ext uri="{FF2B5EF4-FFF2-40B4-BE49-F238E27FC236}">
              <a16:creationId xmlns:a16="http://schemas.microsoft.com/office/drawing/2014/main" id="{0B8DDD58-79E1-445F-AC4E-B13D35694C5A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92" name="18 CuadroTexto">
          <a:extLst>
            <a:ext uri="{FF2B5EF4-FFF2-40B4-BE49-F238E27FC236}">
              <a16:creationId xmlns:a16="http://schemas.microsoft.com/office/drawing/2014/main" id="{C8AB4C14-686A-4EED-B143-A3105C83B9DF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93" name="16 CuadroTexto">
          <a:extLst>
            <a:ext uri="{FF2B5EF4-FFF2-40B4-BE49-F238E27FC236}">
              <a16:creationId xmlns:a16="http://schemas.microsoft.com/office/drawing/2014/main" id="{113A9734-E71B-4853-8F00-0734A51ED1C1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94" name="17 CuadroTexto">
          <a:extLst>
            <a:ext uri="{FF2B5EF4-FFF2-40B4-BE49-F238E27FC236}">
              <a16:creationId xmlns:a16="http://schemas.microsoft.com/office/drawing/2014/main" id="{5B2B5BC0-231E-4EAE-9F1F-AB01B361554A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95" name="18 CuadroTexto">
          <a:extLst>
            <a:ext uri="{FF2B5EF4-FFF2-40B4-BE49-F238E27FC236}">
              <a16:creationId xmlns:a16="http://schemas.microsoft.com/office/drawing/2014/main" id="{44C0EF87-82BB-4F81-83E3-4885EAC86B34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96" name="16 CuadroTexto">
          <a:extLst>
            <a:ext uri="{FF2B5EF4-FFF2-40B4-BE49-F238E27FC236}">
              <a16:creationId xmlns:a16="http://schemas.microsoft.com/office/drawing/2014/main" id="{F9744110-5AAE-4D5E-B625-E467F3E6FCBD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97" name="17 CuadroTexto">
          <a:extLst>
            <a:ext uri="{FF2B5EF4-FFF2-40B4-BE49-F238E27FC236}">
              <a16:creationId xmlns:a16="http://schemas.microsoft.com/office/drawing/2014/main" id="{82FB7CE7-4221-45D6-AA18-9060520466AF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98" name="18 CuadroTexto">
          <a:extLst>
            <a:ext uri="{FF2B5EF4-FFF2-40B4-BE49-F238E27FC236}">
              <a16:creationId xmlns:a16="http://schemas.microsoft.com/office/drawing/2014/main" id="{650479E9-E96C-4694-8B34-D1085097CA9D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99" name="16 CuadroTexto">
          <a:extLst>
            <a:ext uri="{FF2B5EF4-FFF2-40B4-BE49-F238E27FC236}">
              <a16:creationId xmlns:a16="http://schemas.microsoft.com/office/drawing/2014/main" id="{111FFE08-96F2-4A2C-921B-B20CAD7E0208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00" name="17 CuadroTexto">
          <a:extLst>
            <a:ext uri="{FF2B5EF4-FFF2-40B4-BE49-F238E27FC236}">
              <a16:creationId xmlns:a16="http://schemas.microsoft.com/office/drawing/2014/main" id="{C693CD66-17BA-4715-A09D-FF78A7E0217D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01" name="18 CuadroTexto">
          <a:extLst>
            <a:ext uri="{FF2B5EF4-FFF2-40B4-BE49-F238E27FC236}">
              <a16:creationId xmlns:a16="http://schemas.microsoft.com/office/drawing/2014/main" id="{FFDC5E77-5496-4D81-9908-A652747D5D6C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02" name="16 CuadroTexto">
          <a:extLst>
            <a:ext uri="{FF2B5EF4-FFF2-40B4-BE49-F238E27FC236}">
              <a16:creationId xmlns:a16="http://schemas.microsoft.com/office/drawing/2014/main" id="{43353336-C597-4E1A-90D6-A104DA81F468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03" name="17 CuadroTexto">
          <a:extLst>
            <a:ext uri="{FF2B5EF4-FFF2-40B4-BE49-F238E27FC236}">
              <a16:creationId xmlns:a16="http://schemas.microsoft.com/office/drawing/2014/main" id="{94B11DFF-DE59-4C9B-9C1F-CCC98D612A44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04" name="18 CuadroTexto">
          <a:extLst>
            <a:ext uri="{FF2B5EF4-FFF2-40B4-BE49-F238E27FC236}">
              <a16:creationId xmlns:a16="http://schemas.microsoft.com/office/drawing/2014/main" id="{A1D03E20-A5EA-4A12-B971-126F5F9BBD7E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05" name="16 CuadroTexto">
          <a:extLst>
            <a:ext uri="{FF2B5EF4-FFF2-40B4-BE49-F238E27FC236}">
              <a16:creationId xmlns:a16="http://schemas.microsoft.com/office/drawing/2014/main" id="{6A60BA5B-8DC0-4DBC-8D0A-DA5BE8D5B71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06" name="17 CuadroTexto">
          <a:extLst>
            <a:ext uri="{FF2B5EF4-FFF2-40B4-BE49-F238E27FC236}">
              <a16:creationId xmlns:a16="http://schemas.microsoft.com/office/drawing/2014/main" id="{081C3F76-E3F6-4CFA-87A8-BCDFEAE0DD23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07" name="18 CuadroTexto">
          <a:extLst>
            <a:ext uri="{FF2B5EF4-FFF2-40B4-BE49-F238E27FC236}">
              <a16:creationId xmlns:a16="http://schemas.microsoft.com/office/drawing/2014/main" id="{A9D0D019-7866-4896-8925-0A18121B76DA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08" name="16 CuadroTexto">
          <a:extLst>
            <a:ext uri="{FF2B5EF4-FFF2-40B4-BE49-F238E27FC236}">
              <a16:creationId xmlns:a16="http://schemas.microsoft.com/office/drawing/2014/main" id="{FF82D774-2F70-4BA8-B20F-CE548631891F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09" name="17 CuadroTexto">
          <a:extLst>
            <a:ext uri="{FF2B5EF4-FFF2-40B4-BE49-F238E27FC236}">
              <a16:creationId xmlns:a16="http://schemas.microsoft.com/office/drawing/2014/main" id="{97DA11A5-4657-4213-AAFF-C921B41BFEFF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10" name="18 CuadroTexto">
          <a:extLst>
            <a:ext uri="{FF2B5EF4-FFF2-40B4-BE49-F238E27FC236}">
              <a16:creationId xmlns:a16="http://schemas.microsoft.com/office/drawing/2014/main" id="{4FB0AEE0-D8E0-4061-9628-432DC7950329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11" name="16 CuadroTexto">
          <a:extLst>
            <a:ext uri="{FF2B5EF4-FFF2-40B4-BE49-F238E27FC236}">
              <a16:creationId xmlns:a16="http://schemas.microsoft.com/office/drawing/2014/main" id="{FEEF4564-0C98-4A70-992F-FEDE0D809717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12" name="17 CuadroTexto">
          <a:extLst>
            <a:ext uri="{FF2B5EF4-FFF2-40B4-BE49-F238E27FC236}">
              <a16:creationId xmlns:a16="http://schemas.microsoft.com/office/drawing/2014/main" id="{49FFCE46-D9C5-45F3-BA3F-C2431DE56122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13" name="18 CuadroTexto">
          <a:extLst>
            <a:ext uri="{FF2B5EF4-FFF2-40B4-BE49-F238E27FC236}">
              <a16:creationId xmlns:a16="http://schemas.microsoft.com/office/drawing/2014/main" id="{03C474BD-2950-428D-AB16-DE600B0265F7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14" name="16 CuadroTexto">
          <a:extLst>
            <a:ext uri="{FF2B5EF4-FFF2-40B4-BE49-F238E27FC236}">
              <a16:creationId xmlns:a16="http://schemas.microsoft.com/office/drawing/2014/main" id="{B5A9D131-3C9B-4863-B218-0C860FD1741E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15" name="17 CuadroTexto">
          <a:extLst>
            <a:ext uri="{FF2B5EF4-FFF2-40B4-BE49-F238E27FC236}">
              <a16:creationId xmlns:a16="http://schemas.microsoft.com/office/drawing/2014/main" id="{ABEBDEBA-8676-44A4-B41B-DC6FAFBD1B2F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16" name="18 CuadroTexto">
          <a:extLst>
            <a:ext uri="{FF2B5EF4-FFF2-40B4-BE49-F238E27FC236}">
              <a16:creationId xmlns:a16="http://schemas.microsoft.com/office/drawing/2014/main" id="{283B244F-64B1-4226-A175-81785897054E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17" name="16 CuadroTexto">
          <a:extLst>
            <a:ext uri="{FF2B5EF4-FFF2-40B4-BE49-F238E27FC236}">
              <a16:creationId xmlns:a16="http://schemas.microsoft.com/office/drawing/2014/main" id="{3EB565EE-73C0-4C6C-9460-B9699B32993F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18" name="17 CuadroTexto">
          <a:extLst>
            <a:ext uri="{FF2B5EF4-FFF2-40B4-BE49-F238E27FC236}">
              <a16:creationId xmlns:a16="http://schemas.microsoft.com/office/drawing/2014/main" id="{C0818CA1-09CE-4BFB-9357-E70EB6466438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19" name="18 CuadroTexto">
          <a:extLst>
            <a:ext uri="{FF2B5EF4-FFF2-40B4-BE49-F238E27FC236}">
              <a16:creationId xmlns:a16="http://schemas.microsoft.com/office/drawing/2014/main" id="{DC55DF75-B54D-486C-A7B6-2DAC1157DEB1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20" name="16 CuadroTexto">
          <a:extLst>
            <a:ext uri="{FF2B5EF4-FFF2-40B4-BE49-F238E27FC236}">
              <a16:creationId xmlns:a16="http://schemas.microsoft.com/office/drawing/2014/main" id="{B224B225-E8CD-41F9-ADB0-ABA8C5B686C7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21" name="17 CuadroTexto">
          <a:extLst>
            <a:ext uri="{FF2B5EF4-FFF2-40B4-BE49-F238E27FC236}">
              <a16:creationId xmlns:a16="http://schemas.microsoft.com/office/drawing/2014/main" id="{E5D34825-7206-452E-9CC5-40C556668E45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22" name="18 CuadroTexto">
          <a:extLst>
            <a:ext uri="{FF2B5EF4-FFF2-40B4-BE49-F238E27FC236}">
              <a16:creationId xmlns:a16="http://schemas.microsoft.com/office/drawing/2014/main" id="{1DC3AB7C-03D3-4BDC-950F-8DEBCE98F447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23" name="16 CuadroTexto">
          <a:extLst>
            <a:ext uri="{FF2B5EF4-FFF2-40B4-BE49-F238E27FC236}">
              <a16:creationId xmlns:a16="http://schemas.microsoft.com/office/drawing/2014/main" id="{DCFC334D-D9C8-44CC-A475-2E1DB01ABDE2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24" name="17 CuadroTexto">
          <a:extLst>
            <a:ext uri="{FF2B5EF4-FFF2-40B4-BE49-F238E27FC236}">
              <a16:creationId xmlns:a16="http://schemas.microsoft.com/office/drawing/2014/main" id="{C02CB26F-925F-4FE7-A640-912B380A80BD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25" name="18 CuadroTexto">
          <a:extLst>
            <a:ext uri="{FF2B5EF4-FFF2-40B4-BE49-F238E27FC236}">
              <a16:creationId xmlns:a16="http://schemas.microsoft.com/office/drawing/2014/main" id="{66437177-CB12-423D-9D9E-FECC140AD5EF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26" name="16 CuadroTexto">
          <a:extLst>
            <a:ext uri="{FF2B5EF4-FFF2-40B4-BE49-F238E27FC236}">
              <a16:creationId xmlns:a16="http://schemas.microsoft.com/office/drawing/2014/main" id="{FBEFC9F0-28B6-43CA-92A2-3A16A83A327D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27" name="17 CuadroTexto">
          <a:extLst>
            <a:ext uri="{FF2B5EF4-FFF2-40B4-BE49-F238E27FC236}">
              <a16:creationId xmlns:a16="http://schemas.microsoft.com/office/drawing/2014/main" id="{15256EBF-C8C2-48D6-B41D-F6AA7FCAE1BF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28" name="18 CuadroTexto">
          <a:extLst>
            <a:ext uri="{FF2B5EF4-FFF2-40B4-BE49-F238E27FC236}">
              <a16:creationId xmlns:a16="http://schemas.microsoft.com/office/drawing/2014/main" id="{8DD1712D-D7F4-401C-8F0C-19CD9381E2D5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29" name="16 CuadroTexto">
          <a:extLst>
            <a:ext uri="{FF2B5EF4-FFF2-40B4-BE49-F238E27FC236}">
              <a16:creationId xmlns:a16="http://schemas.microsoft.com/office/drawing/2014/main" id="{B26C3584-257A-491F-8BC6-8ECBFFDC3642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30" name="17 CuadroTexto">
          <a:extLst>
            <a:ext uri="{FF2B5EF4-FFF2-40B4-BE49-F238E27FC236}">
              <a16:creationId xmlns:a16="http://schemas.microsoft.com/office/drawing/2014/main" id="{75171609-AB0A-47E1-BA1D-9CC85D8D2735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31" name="18 CuadroTexto">
          <a:extLst>
            <a:ext uri="{FF2B5EF4-FFF2-40B4-BE49-F238E27FC236}">
              <a16:creationId xmlns:a16="http://schemas.microsoft.com/office/drawing/2014/main" id="{54ACB8C4-037E-4FBB-B3FF-6A06B68175FB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32" name="16 CuadroTexto">
          <a:extLst>
            <a:ext uri="{FF2B5EF4-FFF2-40B4-BE49-F238E27FC236}">
              <a16:creationId xmlns:a16="http://schemas.microsoft.com/office/drawing/2014/main" id="{7C244A7F-0026-4823-8BF8-65579307F541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33" name="17 CuadroTexto">
          <a:extLst>
            <a:ext uri="{FF2B5EF4-FFF2-40B4-BE49-F238E27FC236}">
              <a16:creationId xmlns:a16="http://schemas.microsoft.com/office/drawing/2014/main" id="{BAC973B7-BFEB-4D6A-ACC0-4B2B20FBBF34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34" name="18 CuadroTexto">
          <a:extLst>
            <a:ext uri="{FF2B5EF4-FFF2-40B4-BE49-F238E27FC236}">
              <a16:creationId xmlns:a16="http://schemas.microsoft.com/office/drawing/2014/main" id="{F205EBFA-715E-44D2-A0F2-D1D8A60D25F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35" name="16 CuadroTexto">
          <a:extLst>
            <a:ext uri="{FF2B5EF4-FFF2-40B4-BE49-F238E27FC236}">
              <a16:creationId xmlns:a16="http://schemas.microsoft.com/office/drawing/2014/main" id="{68554D47-27E9-467E-BC96-54A0A48973C2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36" name="17 CuadroTexto">
          <a:extLst>
            <a:ext uri="{FF2B5EF4-FFF2-40B4-BE49-F238E27FC236}">
              <a16:creationId xmlns:a16="http://schemas.microsoft.com/office/drawing/2014/main" id="{EE107946-5688-47C3-8429-62F0D773920D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37" name="18 CuadroTexto">
          <a:extLst>
            <a:ext uri="{FF2B5EF4-FFF2-40B4-BE49-F238E27FC236}">
              <a16:creationId xmlns:a16="http://schemas.microsoft.com/office/drawing/2014/main" id="{12E820B3-D11C-4E4C-9B39-F020D954E288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57"/>
  <sheetViews>
    <sheetView tabSelected="1" zoomScale="55" zoomScaleNormal="55" zoomScaleSheetLayoutView="86" zoomScalePageLayoutView="66" workbookViewId="0">
      <selection activeCell="AB26" sqref="AB26"/>
    </sheetView>
  </sheetViews>
  <sheetFormatPr baseColWidth="10" defaultColWidth="9.109375" defaultRowHeight="17.399999999999999" x14ac:dyDescent="0.3"/>
  <cols>
    <col min="1" max="1" width="7.44140625" style="4" customWidth="1"/>
    <col min="2" max="2" width="22" style="4" hidden="1" customWidth="1"/>
    <col min="3" max="3" width="22.33203125" style="3" hidden="1" customWidth="1"/>
    <col min="4" max="4" width="2.6640625" style="4" hidden="1" customWidth="1"/>
    <col min="5" max="5" width="26.44140625" style="3" customWidth="1"/>
    <col min="6" max="6" width="29.109375" style="4" customWidth="1"/>
    <col min="7" max="7" width="24.5546875" style="3" hidden="1" customWidth="1"/>
    <col min="8" max="8" width="17.6640625" style="3" hidden="1" customWidth="1"/>
    <col min="9" max="9" width="0.44140625" style="3" hidden="1" customWidth="1"/>
    <col min="10" max="10" width="59.6640625" style="4" customWidth="1"/>
    <col min="11" max="11" width="18.33203125" style="3" hidden="1" customWidth="1"/>
    <col min="12" max="12" width="7" style="3" hidden="1" customWidth="1"/>
    <col min="13" max="13" width="0.33203125" style="3" hidden="1" customWidth="1"/>
    <col min="14" max="14" width="12.33203125" style="3" customWidth="1"/>
    <col min="15" max="15" width="7.88671875" style="3" customWidth="1"/>
    <col min="16" max="16" width="24.33203125" style="3" customWidth="1"/>
    <col min="17" max="17" width="20.44140625" style="3" customWidth="1"/>
    <col min="18" max="18" width="22.109375" style="3" customWidth="1"/>
    <col min="19" max="19" width="21.33203125" style="3" customWidth="1"/>
    <col min="20" max="20" width="18.6640625" style="3" customWidth="1"/>
    <col min="21" max="22" width="19" style="3" customWidth="1"/>
    <col min="23" max="23" width="20.109375" style="3" customWidth="1"/>
    <col min="24" max="24" width="22" style="3" customWidth="1"/>
    <col min="25" max="16384" width="9.109375" style="3"/>
  </cols>
  <sheetData>
    <row r="1" spans="1:24" x14ac:dyDescent="0.3">
      <c r="A1" s="227"/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</row>
    <row r="2" spans="1:24" x14ac:dyDescent="0.3">
      <c r="A2" s="7"/>
      <c r="B2" s="7"/>
      <c r="C2" s="7"/>
      <c r="D2" s="7"/>
      <c r="E2" s="7"/>
      <c r="F2" s="7"/>
      <c r="G2" s="8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15.75" customHeight="1" thickBot="1" x14ac:dyDescent="0.35">
      <c r="A3" s="227" t="s">
        <v>1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</row>
    <row r="4" spans="1:24" ht="18" customHeight="1" thickBot="1" x14ac:dyDescent="0.35">
      <c r="A4" s="180" t="s">
        <v>2</v>
      </c>
      <c r="B4" s="180" t="s">
        <v>3</v>
      </c>
      <c r="C4" s="180" t="s">
        <v>4</v>
      </c>
      <c r="D4" s="233" t="s">
        <v>6</v>
      </c>
      <c r="E4" s="180" t="s">
        <v>5</v>
      </c>
      <c r="F4" s="180" t="s">
        <v>52</v>
      </c>
      <c r="G4" s="183" t="s">
        <v>7</v>
      </c>
      <c r="H4" s="185" t="s">
        <v>8</v>
      </c>
      <c r="I4" s="189" t="s">
        <v>9</v>
      </c>
      <c r="J4" s="180" t="s">
        <v>10</v>
      </c>
      <c r="K4" s="180" t="s">
        <v>144</v>
      </c>
      <c r="L4" s="177" t="s">
        <v>11</v>
      </c>
      <c r="M4" s="180" t="s">
        <v>0</v>
      </c>
      <c r="N4" s="204" t="s">
        <v>12</v>
      </c>
      <c r="O4" s="207" t="s">
        <v>13</v>
      </c>
      <c r="P4" s="207" t="s">
        <v>14</v>
      </c>
      <c r="Q4" s="231" t="s">
        <v>15</v>
      </c>
      <c r="R4" s="207" t="s">
        <v>53</v>
      </c>
      <c r="S4" s="193" t="s">
        <v>16</v>
      </c>
      <c r="T4" s="228" t="s">
        <v>17</v>
      </c>
      <c r="U4" s="229"/>
      <c r="V4" s="230"/>
      <c r="W4" s="199" t="s">
        <v>18</v>
      </c>
      <c r="X4" s="180" t="s">
        <v>19</v>
      </c>
    </row>
    <row r="5" spans="1:24" ht="18" thickBot="1" x14ac:dyDescent="0.35">
      <c r="A5" s="181"/>
      <c r="B5" s="181"/>
      <c r="C5" s="181"/>
      <c r="D5" s="234"/>
      <c r="E5" s="181"/>
      <c r="F5" s="181"/>
      <c r="G5" s="184"/>
      <c r="H5" s="186"/>
      <c r="I5" s="190"/>
      <c r="J5" s="181"/>
      <c r="K5" s="181"/>
      <c r="L5" s="178"/>
      <c r="M5" s="181"/>
      <c r="N5" s="205"/>
      <c r="O5" s="208"/>
      <c r="P5" s="209"/>
      <c r="Q5" s="232"/>
      <c r="R5" s="212"/>
      <c r="S5" s="194"/>
      <c r="T5" s="9" t="s">
        <v>274</v>
      </c>
      <c r="U5" s="9" t="s">
        <v>275</v>
      </c>
      <c r="V5" s="10" t="s">
        <v>276</v>
      </c>
      <c r="W5" s="200"/>
      <c r="X5" s="181"/>
    </row>
    <row r="6" spans="1:24" ht="65.25" customHeight="1" thickBot="1" x14ac:dyDescent="0.35">
      <c r="A6" s="182"/>
      <c r="B6" s="181"/>
      <c r="C6" s="181"/>
      <c r="D6" s="234"/>
      <c r="E6" s="181"/>
      <c r="F6" s="181"/>
      <c r="G6" s="187"/>
      <c r="H6" s="188"/>
      <c r="I6" s="191"/>
      <c r="J6" s="182"/>
      <c r="K6" s="182"/>
      <c r="L6" s="179"/>
      <c r="M6" s="182"/>
      <c r="N6" s="206"/>
      <c r="O6" s="209"/>
      <c r="P6" s="11" t="s">
        <v>20</v>
      </c>
      <c r="Q6" s="12" t="s">
        <v>21</v>
      </c>
      <c r="R6" s="13" t="s">
        <v>22</v>
      </c>
      <c r="S6" s="195"/>
      <c r="T6" s="14" t="s">
        <v>23</v>
      </c>
      <c r="U6" s="14" t="s">
        <v>24</v>
      </c>
      <c r="V6" s="14" t="s">
        <v>25</v>
      </c>
      <c r="W6" s="201"/>
      <c r="X6" s="182"/>
    </row>
    <row r="7" spans="1:24" x14ac:dyDescent="0.3">
      <c r="A7" s="16">
        <v>1</v>
      </c>
      <c r="B7" s="17">
        <v>9901433979</v>
      </c>
      <c r="C7" s="17" t="s">
        <v>162</v>
      </c>
      <c r="D7" s="17">
        <v>1475463</v>
      </c>
      <c r="E7" s="18" t="s">
        <v>26</v>
      </c>
      <c r="F7" s="17" t="s">
        <v>27</v>
      </c>
      <c r="G7" s="19">
        <v>1991593940512</v>
      </c>
      <c r="H7" s="20">
        <v>76125246</v>
      </c>
      <c r="I7" s="16">
        <v>3393002669</v>
      </c>
      <c r="J7" s="163" t="s">
        <v>28</v>
      </c>
      <c r="K7" s="22">
        <v>42005</v>
      </c>
      <c r="L7" s="22"/>
      <c r="M7" s="23">
        <f>365-3+1</f>
        <v>363</v>
      </c>
      <c r="N7" s="24">
        <v>71.400000000000006</v>
      </c>
      <c r="O7" s="25">
        <v>30</v>
      </c>
      <c r="P7" s="26">
        <v>836.6</v>
      </c>
      <c r="Q7" s="27">
        <f>+N7*O7</f>
        <v>2142</v>
      </c>
      <c r="R7" s="28">
        <v>250</v>
      </c>
      <c r="S7" s="29">
        <f t="shared" ref="S7:S29" si="0">P7+Q7+R7</f>
        <v>3228.6</v>
      </c>
      <c r="T7" s="30">
        <f>ROUND((P7+Q7)*4.83%,2)</f>
        <v>143.87</v>
      </c>
      <c r="U7" s="161">
        <v>218.81</v>
      </c>
      <c r="V7" s="162">
        <v>0</v>
      </c>
      <c r="W7" s="31">
        <f>T7+U7+V7</f>
        <v>362.68</v>
      </c>
      <c r="X7" s="32">
        <f>S7-W7</f>
        <v>2865.92</v>
      </c>
    </row>
    <row r="8" spans="1:24" x14ac:dyDescent="0.3">
      <c r="A8" s="16">
        <v>2</v>
      </c>
      <c r="B8" s="17">
        <v>9901433980</v>
      </c>
      <c r="C8" s="17" t="s">
        <v>163</v>
      </c>
      <c r="D8" s="33">
        <v>1475462</v>
      </c>
      <c r="E8" s="18" t="s">
        <v>26</v>
      </c>
      <c r="F8" s="17" t="s">
        <v>27</v>
      </c>
      <c r="G8" s="34">
        <v>1663148700610</v>
      </c>
      <c r="H8" s="35">
        <v>51755726</v>
      </c>
      <c r="I8" s="17">
        <v>3298049394</v>
      </c>
      <c r="J8" s="85" t="s">
        <v>29</v>
      </c>
      <c r="K8" s="37">
        <v>41247</v>
      </c>
      <c r="L8" s="37"/>
      <c r="M8" s="38">
        <f>365-3+1</f>
        <v>363</v>
      </c>
      <c r="N8" s="39">
        <v>71.400000000000006</v>
      </c>
      <c r="O8" s="25">
        <v>30</v>
      </c>
      <c r="P8" s="26">
        <v>836.6</v>
      </c>
      <c r="Q8" s="41">
        <f t="shared" ref="Q8:Q28" si="1">+N8*O8</f>
        <v>2142</v>
      </c>
      <c r="R8" s="28">
        <v>250</v>
      </c>
      <c r="S8" s="29">
        <f t="shared" si="0"/>
        <v>3228.6</v>
      </c>
      <c r="T8" s="30">
        <f t="shared" ref="T8:T29" si="2">ROUND((P8+Q8)*4.83%,2)</f>
        <v>143.87</v>
      </c>
      <c r="U8" s="42">
        <v>0</v>
      </c>
      <c r="V8" s="162">
        <v>0</v>
      </c>
      <c r="W8" s="31">
        <f t="shared" ref="W8:W29" si="3">T8+U8+V8</f>
        <v>143.87</v>
      </c>
      <c r="X8" s="44">
        <f t="shared" ref="X8:X29" si="4">ROUND(S8-W8,2)</f>
        <v>3084.73</v>
      </c>
    </row>
    <row r="9" spans="1:24" x14ac:dyDescent="0.3">
      <c r="A9" s="16">
        <v>3</v>
      </c>
      <c r="B9" s="17">
        <v>9901433981</v>
      </c>
      <c r="C9" s="17" t="s">
        <v>164</v>
      </c>
      <c r="D9" s="33">
        <v>1475464</v>
      </c>
      <c r="E9" s="18" t="s">
        <v>26</v>
      </c>
      <c r="F9" s="17" t="s">
        <v>27</v>
      </c>
      <c r="G9" s="34">
        <v>1955743460114</v>
      </c>
      <c r="H9" s="45">
        <v>84010797</v>
      </c>
      <c r="I9" s="17">
        <v>3785029546</v>
      </c>
      <c r="J9" s="85" t="s">
        <v>30</v>
      </c>
      <c r="K9" s="37">
        <v>41640</v>
      </c>
      <c r="L9" s="37"/>
      <c r="M9" s="38">
        <f t="shared" ref="M9:M25" si="5">365-3+1</f>
        <v>363</v>
      </c>
      <c r="N9" s="39">
        <v>71.400000000000006</v>
      </c>
      <c r="O9" s="25">
        <v>30</v>
      </c>
      <c r="P9" s="26">
        <v>836.6</v>
      </c>
      <c r="Q9" s="41">
        <f t="shared" si="1"/>
        <v>2142</v>
      </c>
      <c r="R9" s="28">
        <v>250</v>
      </c>
      <c r="S9" s="29">
        <f t="shared" si="0"/>
        <v>3228.6</v>
      </c>
      <c r="T9" s="30">
        <f t="shared" si="2"/>
        <v>143.87</v>
      </c>
      <c r="U9" s="42">
        <v>0</v>
      </c>
      <c r="V9" s="162">
        <v>0</v>
      </c>
      <c r="W9" s="31">
        <f t="shared" si="3"/>
        <v>143.87</v>
      </c>
      <c r="X9" s="44">
        <f t="shared" si="4"/>
        <v>3084.73</v>
      </c>
    </row>
    <row r="10" spans="1:24" x14ac:dyDescent="0.3">
      <c r="A10" s="16">
        <v>4</v>
      </c>
      <c r="B10" s="17">
        <v>9901433982</v>
      </c>
      <c r="C10" s="17" t="s">
        <v>165</v>
      </c>
      <c r="D10" s="33">
        <v>1475465</v>
      </c>
      <c r="E10" s="18" t="s">
        <v>26</v>
      </c>
      <c r="F10" s="17" t="s">
        <v>27</v>
      </c>
      <c r="G10" s="34">
        <v>1739508841211</v>
      </c>
      <c r="H10" s="35">
        <v>87738171</v>
      </c>
      <c r="I10" s="17">
        <v>3164072096</v>
      </c>
      <c r="J10" s="85" t="s">
        <v>31</v>
      </c>
      <c r="K10" s="37">
        <v>42005</v>
      </c>
      <c r="L10" s="37"/>
      <c r="M10" s="38">
        <f t="shared" si="5"/>
        <v>363</v>
      </c>
      <c r="N10" s="39">
        <v>71.400000000000006</v>
      </c>
      <c r="O10" s="25">
        <v>30</v>
      </c>
      <c r="P10" s="26">
        <v>836.6</v>
      </c>
      <c r="Q10" s="41">
        <f t="shared" si="1"/>
        <v>2142</v>
      </c>
      <c r="R10" s="28">
        <v>250</v>
      </c>
      <c r="S10" s="29">
        <f t="shared" si="0"/>
        <v>3228.6</v>
      </c>
      <c r="T10" s="30">
        <f t="shared" si="2"/>
        <v>143.87</v>
      </c>
      <c r="U10" s="42">
        <v>0</v>
      </c>
      <c r="V10" s="162">
        <v>0</v>
      </c>
      <c r="W10" s="31">
        <f t="shared" si="3"/>
        <v>143.87</v>
      </c>
      <c r="X10" s="44">
        <f t="shared" si="4"/>
        <v>3084.73</v>
      </c>
    </row>
    <row r="11" spans="1:24" x14ac:dyDescent="0.3">
      <c r="A11" s="16">
        <v>5</v>
      </c>
      <c r="B11" s="17">
        <v>9901532670</v>
      </c>
      <c r="C11" s="17" t="s">
        <v>166</v>
      </c>
      <c r="D11" s="33">
        <v>1475466</v>
      </c>
      <c r="E11" s="18" t="s">
        <v>26</v>
      </c>
      <c r="F11" s="17" t="s">
        <v>27</v>
      </c>
      <c r="G11" s="34">
        <v>2530747701213</v>
      </c>
      <c r="H11" s="45">
        <v>93559542</v>
      </c>
      <c r="I11" s="17">
        <v>3164095996</v>
      </c>
      <c r="J11" s="85" t="s">
        <v>32</v>
      </c>
      <c r="K11" s="46" t="s">
        <v>33</v>
      </c>
      <c r="L11" s="46"/>
      <c r="M11" s="38">
        <f t="shared" si="5"/>
        <v>363</v>
      </c>
      <c r="N11" s="39">
        <v>71.400000000000006</v>
      </c>
      <c r="O11" s="25">
        <v>30</v>
      </c>
      <c r="P11" s="26">
        <v>836.6</v>
      </c>
      <c r="Q11" s="41">
        <f t="shared" si="1"/>
        <v>2142</v>
      </c>
      <c r="R11" s="28">
        <v>250</v>
      </c>
      <c r="S11" s="29">
        <f t="shared" si="0"/>
        <v>3228.6</v>
      </c>
      <c r="T11" s="30">
        <f t="shared" si="2"/>
        <v>143.87</v>
      </c>
      <c r="U11" s="42">
        <v>0</v>
      </c>
      <c r="V11" s="162">
        <v>0</v>
      </c>
      <c r="W11" s="31">
        <f t="shared" si="3"/>
        <v>143.87</v>
      </c>
      <c r="X11" s="44">
        <f t="shared" si="4"/>
        <v>3084.73</v>
      </c>
    </row>
    <row r="12" spans="1:24" x14ac:dyDescent="0.3">
      <c r="A12" s="16">
        <v>6</v>
      </c>
      <c r="B12" s="17">
        <v>9901172017</v>
      </c>
      <c r="C12" s="17" t="s">
        <v>169</v>
      </c>
      <c r="D12" s="33">
        <v>1475467</v>
      </c>
      <c r="E12" s="18" t="s">
        <v>26</v>
      </c>
      <c r="F12" s="36" t="s">
        <v>34</v>
      </c>
      <c r="G12" s="47">
        <v>1699779190114</v>
      </c>
      <c r="H12" s="35">
        <v>81325193</v>
      </c>
      <c r="I12" s="17">
        <v>3247011971</v>
      </c>
      <c r="J12" s="85" t="s">
        <v>35</v>
      </c>
      <c r="K12" s="37">
        <v>42370</v>
      </c>
      <c r="L12" s="37"/>
      <c r="M12" s="38">
        <f t="shared" si="5"/>
        <v>363</v>
      </c>
      <c r="N12" s="39">
        <v>71.400000000000006</v>
      </c>
      <c r="O12" s="25">
        <v>30</v>
      </c>
      <c r="P12" s="26">
        <v>836.6</v>
      </c>
      <c r="Q12" s="41">
        <f t="shared" si="1"/>
        <v>2142</v>
      </c>
      <c r="R12" s="28">
        <v>250</v>
      </c>
      <c r="S12" s="29">
        <f t="shared" si="0"/>
        <v>3228.6</v>
      </c>
      <c r="T12" s="30">
        <f t="shared" si="2"/>
        <v>143.87</v>
      </c>
      <c r="U12" s="42">
        <v>0</v>
      </c>
      <c r="V12" s="42">
        <v>0</v>
      </c>
      <c r="W12" s="31">
        <f t="shared" si="3"/>
        <v>143.87</v>
      </c>
      <c r="X12" s="44">
        <f t="shared" si="4"/>
        <v>3084.73</v>
      </c>
    </row>
    <row r="13" spans="1:24" x14ac:dyDescent="0.3">
      <c r="A13" s="16">
        <v>7</v>
      </c>
      <c r="B13" s="17">
        <v>9901494341</v>
      </c>
      <c r="C13" s="17" t="s">
        <v>167</v>
      </c>
      <c r="D13" s="33">
        <v>1475468</v>
      </c>
      <c r="E13" s="36" t="s">
        <v>26</v>
      </c>
      <c r="F13" s="17" t="s">
        <v>27</v>
      </c>
      <c r="G13" s="34">
        <v>3043391560114</v>
      </c>
      <c r="H13" s="35">
        <v>88886875</v>
      </c>
      <c r="I13" s="17">
        <v>3164090771</v>
      </c>
      <c r="J13" s="85" t="s">
        <v>36</v>
      </c>
      <c r="K13" s="37">
        <v>44105</v>
      </c>
      <c r="L13" s="37"/>
      <c r="M13" s="38">
        <f t="shared" si="5"/>
        <v>363</v>
      </c>
      <c r="N13" s="39">
        <v>71.400000000000006</v>
      </c>
      <c r="O13" s="25">
        <v>30</v>
      </c>
      <c r="P13" s="26">
        <v>836.6</v>
      </c>
      <c r="Q13" s="41">
        <f t="shared" si="1"/>
        <v>2142</v>
      </c>
      <c r="R13" s="28">
        <v>250</v>
      </c>
      <c r="S13" s="29">
        <f t="shared" si="0"/>
        <v>3228.6</v>
      </c>
      <c r="T13" s="30">
        <f t="shared" si="2"/>
        <v>143.87</v>
      </c>
      <c r="U13" s="79">
        <v>774.71</v>
      </c>
      <c r="V13" s="42">
        <v>749.7</v>
      </c>
      <c r="W13" s="31">
        <f t="shared" si="3"/>
        <v>1668.2800000000002</v>
      </c>
      <c r="X13" s="44">
        <f t="shared" si="4"/>
        <v>1560.32</v>
      </c>
    </row>
    <row r="14" spans="1:24" s="248" customFormat="1" x14ac:dyDescent="0.3">
      <c r="A14" s="235">
        <v>8</v>
      </c>
      <c r="B14" s="45"/>
      <c r="C14" s="45"/>
      <c r="D14" s="236"/>
      <c r="E14" s="36" t="s">
        <v>26</v>
      </c>
      <c r="F14" s="45" t="s">
        <v>27</v>
      </c>
      <c r="G14" s="237"/>
      <c r="H14" s="35"/>
      <c r="I14" s="45"/>
      <c r="J14" s="168" t="s">
        <v>281</v>
      </c>
      <c r="K14" s="37"/>
      <c r="L14" s="37"/>
      <c r="M14" s="38"/>
      <c r="N14" s="39">
        <v>71.400000000000006</v>
      </c>
      <c r="O14" s="238">
        <v>30</v>
      </c>
      <c r="P14" s="239">
        <v>836.6</v>
      </c>
      <c r="Q14" s="240">
        <f t="shared" si="1"/>
        <v>2142</v>
      </c>
      <c r="R14" s="241">
        <v>250</v>
      </c>
      <c r="S14" s="242">
        <f t="shared" si="0"/>
        <v>3228.6</v>
      </c>
      <c r="T14" s="243">
        <f t="shared" si="2"/>
        <v>143.87</v>
      </c>
      <c r="U14" s="244">
        <v>0</v>
      </c>
      <c r="V14" s="245">
        <v>0</v>
      </c>
      <c r="W14" s="246">
        <f t="shared" si="3"/>
        <v>143.87</v>
      </c>
      <c r="X14" s="247">
        <f t="shared" si="4"/>
        <v>3084.73</v>
      </c>
    </row>
    <row r="15" spans="1:24" x14ac:dyDescent="0.3">
      <c r="A15" s="16"/>
      <c r="B15" s="17">
        <v>9901534402</v>
      </c>
      <c r="C15" s="17" t="s">
        <v>168</v>
      </c>
      <c r="D15" s="33">
        <v>1475469</v>
      </c>
      <c r="E15" s="18" t="s">
        <v>26</v>
      </c>
      <c r="F15" s="17" t="s">
        <v>27</v>
      </c>
      <c r="G15" s="34">
        <v>3043831120114</v>
      </c>
      <c r="H15" s="35">
        <v>108348814</v>
      </c>
      <c r="I15" s="17">
        <v>3164096165</v>
      </c>
      <c r="J15" s="85" t="s">
        <v>37</v>
      </c>
      <c r="K15" s="37">
        <v>44470</v>
      </c>
      <c r="L15" s="37"/>
      <c r="M15" s="38">
        <f t="shared" si="5"/>
        <v>363</v>
      </c>
      <c r="N15" s="39">
        <v>71.400000000000006</v>
      </c>
      <c r="O15" s="25">
        <v>30</v>
      </c>
      <c r="P15" s="26">
        <v>836.6</v>
      </c>
      <c r="Q15" s="41">
        <f t="shared" si="1"/>
        <v>2142</v>
      </c>
      <c r="R15" s="28">
        <v>250</v>
      </c>
      <c r="S15" s="29">
        <f t="shared" si="0"/>
        <v>3228.6</v>
      </c>
      <c r="T15" s="30">
        <f t="shared" si="2"/>
        <v>143.87</v>
      </c>
      <c r="U15" s="42">
        <v>0</v>
      </c>
      <c r="V15" s="42">
        <v>0</v>
      </c>
      <c r="W15" s="31">
        <f t="shared" si="3"/>
        <v>143.87</v>
      </c>
      <c r="X15" s="44">
        <f t="shared" si="4"/>
        <v>3084.73</v>
      </c>
    </row>
    <row r="16" spans="1:24" ht="17.25" customHeight="1" x14ac:dyDescent="0.3">
      <c r="A16" s="16">
        <v>10</v>
      </c>
      <c r="B16" s="17">
        <v>9901433989</v>
      </c>
      <c r="C16" s="17" t="s">
        <v>170</v>
      </c>
      <c r="D16" s="33">
        <v>1475472</v>
      </c>
      <c r="E16" s="36" t="s">
        <v>38</v>
      </c>
      <c r="F16" s="36" t="s">
        <v>39</v>
      </c>
      <c r="G16" s="34">
        <v>1837075240507</v>
      </c>
      <c r="H16" s="45"/>
      <c r="I16" s="17">
        <v>3364085352</v>
      </c>
      <c r="J16" s="85" t="s">
        <v>147</v>
      </c>
      <c r="K16" s="36"/>
      <c r="L16" s="49"/>
      <c r="M16" s="38">
        <v>363</v>
      </c>
      <c r="N16" s="39">
        <v>75.64</v>
      </c>
      <c r="O16" s="25">
        <v>30</v>
      </c>
      <c r="P16" s="50">
        <v>705.16</v>
      </c>
      <c r="Q16" s="41">
        <f>+N16*O16</f>
        <v>2269.1999999999998</v>
      </c>
      <c r="R16" s="28">
        <v>250</v>
      </c>
      <c r="S16" s="29">
        <f t="shared" si="0"/>
        <v>3224.3599999999997</v>
      </c>
      <c r="T16" s="30">
        <f t="shared" si="2"/>
        <v>143.66</v>
      </c>
      <c r="U16" s="79">
        <v>1468.16</v>
      </c>
      <c r="V16" s="42">
        <v>0</v>
      </c>
      <c r="W16" s="31">
        <f t="shared" si="3"/>
        <v>1611.8200000000002</v>
      </c>
      <c r="X16" s="44">
        <f t="shared" si="4"/>
        <v>1612.54</v>
      </c>
    </row>
    <row r="17" spans="1:24" ht="18" customHeight="1" x14ac:dyDescent="0.3">
      <c r="A17" s="16">
        <v>11</v>
      </c>
      <c r="B17" s="17">
        <v>9901433990</v>
      </c>
      <c r="C17" s="17" t="s">
        <v>171</v>
      </c>
      <c r="D17" s="33">
        <v>1475473</v>
      </c>
      <c r="E17" s="36" t="s">
        <v>38</v>
      </c>
      <c r="F17" s="36" t="s">
        <v>39</v>
      </c>
      <c r="G17" s="47">
        <v>2365014882210</v>
      </c>
      <c r="H17" s="36">
        <v>33775125</v>
      </c>
      <c r="I17" s="17">
        <v>3532020817</v>
      </c>
      <c r="J17" s="85" t="s">
        <v>40</v>
      </c>
      <c r="K17" s="37">
        <v>43101</v>
      </c>
      <c r="L17" s="37"/>
      <c r="M17" s="38">
        <f t="shared" si="5"/>
        <v>363</v>
      </c>
      <c r="N17" s="39">
        <v>75.64</v>
      </c>
      <c r="O17" s="25">
        <v>30</v>
      </c>
      <c r="P17" s="50">
        <v>705.16</v>
      </c>
      <c r="Q17" s="41">
        <f t="shared" si="1"/>
        <v>2269.1999999999998</v>
      </c>
      <c r="R17" s="28">
        <v>250</v>
      </c>
      <c r="S17" s="29">
        <f t="shared" si="0"/>
        <v>3224.3599999999997</v>
      </c>
      <c r="T17" s="30">
        <f t="shared" si="2"/>
        <v>143.66</v>
      </c>
      <c r="U17" s="79">
        <v>1584.25</v>
      </c>
      <c r="V17" s="48">
        <v>0</v>
      </c>
      <c r="W17" s="31">
        <f t="shared" si="3"/>
        <v>1727.91</v>
      </c>
      <c r="X17" s="44">
        <f t="shared" si="4"/>
        <v>1496.45</v>
      </c>
    </row>
    <row r="18" spans="1:24" x14ac:dyDescent="0.3">
      <c r="A18" s="16">
        <v>12</v>
      </c>
      <c r="B18" s="17">
        <v>9901433991</v>
      </c>
      <c r="C18" s="17" t="s">
        <v>172</v>
      </c>
      <c r="D18" s="33">
        <v>1475474</v>
      </c>
      <c r="E18" s="36" t="s">
        <v>38</v>
      </c>
      <c r="F18" s="36" t="s">
        <v>267</v>
      </c>
      <c r="G18" s="47">
        <v>2185146461211</v>
      </c>
      <c r="H18" s="36">
        <v>16336801</v>
      </c>
      <c r="I18" s="17">
        <v>3424051646</v>
      </c>
      <c r="J18" s="85" t="s">
        <v>41</v>
      </c>
      <c r="K18" s="37">
        <v>43101</v>
      </c>
      <c r="L18" s="37"/>
      <c r="M18" s="38">
        <f t="shared" si="5"/>
        <v>363</v>
      </c>
      <c r="N18" s="39">
        <v>75.64</v>
      </c>
      <c r="O18" s="25">
        <v>30</v>
      </c>
      <c r="P18" s="50">
        <v>705.16</v>
      </c>
      <c r="Q18" s="41">
        <f t="shared" si="1"/>
        <v>2269.1999999999998</v>
      </c>
      <c r="R18" s="28">
        <v>250</v>
      </c>
      <c r="S18" s="29">
        <f t="shared" si="0"/>
        <v>3224.3599999999997</v>
      </c>
      <c r="T18" s="30">
        <f t="shared" si="2"/>
        <v>143.66</v>
      </c>
      <c r="U18" s="79">
        <v>901.65</v>
      </c>
      <c r="V18" s="48">
        <v>0</v>
      </c>
      <c r="W18" s="31">
        <f t="shared" si="3"/>
        <v>1045.31</v>
      </c>
      <c r="X18" s="44">
        <f t="shared" si="4"/>
        <v>2179.0500000000002</v>
      </c>
    </row>
    <row r="19" spans="1:24" x14ac:dyDescent="0.3">
      <c r="A19" s="16">
        <v>13</v>
      </c>
      <c r="B19" s="17">
        <v>9901451146</v>
      </c>
      <c r="C19" s="17" t="s">
        <v>175</v>
      </c>
      <c r="D19" s="33">
        <v>1475475</v>
      </c>
      <c r="E19" s="36" t="s">
        <v>38</v>
      </c>
      <c r="F19" s="36" t="s">
        <v>39</v>
      </c>
      <c r="G19" s="47">
        <v>1874755201805</v>
      </c>
      <c r="H19" s="35">
        <v>42936772</v>
      </c>
      <c r="I19" s="17">
        <v>3759041939</v>
      </c>
      <c r="J19" s="100" t="s">
        <v>47</v>
      </c>
      <c r="K19" s="37">
        <v>43301</v>
      </c>
      <c r="L19" s="37"/>
      <c r="M19" s="38">
        <f t="shared" si="5"/>
        <v>363</v>
      </c>
      <c r="N19" s="39">
        <v>75.64</v>
      </c>
      <c r="O19" s="25">
        <v>30</v>
      </c>
      <c r="P19" s="50">
        <v>705.16</v>
      </c>
      <c r="Q19" s="41">
        <f t="shared" ref="Q19:Q23" si="6">+N19*O19</f>
        <v>2269.1999999999998</v>
      </c>
      <c r="R19" s="28">
        <v>250</v>
      </c>
      <c r="S19" s="29">
        <f t="shared" si="0"/>
        <v>3224.3599999999997</v>
      </c>
      <c r="T19" s="30">
        <f t="shared" si="2"/>
        <v>143.66</v>
      </c>
      <c r="U19" s="79">
        <v>1728.94</v>
      </c>
      <c r="V19" s="43">
        <v>0</v>
      </c>
      <c r="W19" s="31">
        <f t="shared" si="3"/>
        <v>1872.6000000000001</v>
      </c>
      <c r="X19" s="44">
        <f t="shared" si="4"/>
        <v>1351.76</v>
      </c>
    </row>
    <row r="20" spans="1:24" x14ac:dyDescent="0.3">
      <c r="A20" s="16">
        <v>14</v>
      </c>
      <c r="B20" s="17">
        <v>9901531023</v>
      </c>
      <c r="C20" s="17" t="s">
        <v>176</v>
      </c>
      <c r="D20" s="33">
        <v>1475476</v>
      </c>
      <c r="E20" s="36" t="s">
        <v>38</v>
      </c>
      <c r="F20" s="36" t="s">
        <v>268</v>
      </c>
      <c r="G20" s="47">
        <v>2333490810613</v>
      </c>
      <c r="H20" s="35"/>
      <c r="I20" s="17">
        <v>3733046116</v>
      </c>
      <c r="J20" s="169" t="s">
        <v>148</v>
      </c>
      <c r="K20" s="37"/>
      <c r="L20" s="37"/>
      <c r="M20" s="38">
        <v>363</v>
      </c>
      <c r="N20" s="39">
        <v>75.64</v>
      </c>
      <c r="O20" s="25">
        <v>30</v>
      </c>
      <c r="P20" s="50">
        <v>705.16</v>
      </c>
      <c r="Q20" s="41">
        <f t="shared" si="6"/>
        <v>2269.1999999999998</v>
      </c>
      <c r="R20" s="28">
        <v>250</v>
      </c>
      <c r="S20" s="29">
        <f t="shared" si="0"/>
        <v>3224.3599999999997</v>
      </c>
      <c r="T20" s="30">
        <f t="shared" si="2"/>
        <v>143.66</v>
      </c>
      <c r="U20" s="42">
        <v>0</v>
      </c>
      <c r="V20" s="43">
        <v>0</v>
      </c>
      <c r="W20" s="31">
        <f t="shared" si="3"/>
        <v>143.66</v>
      </c>
      <c r="X20" s="44">
        <f t="shared" si="4"/>
        <v>3080.7</v>
      </c>
    </row>
    <row r="21" spans="1:24" x14ac:dyDescent="0.3">
      <c r="A21" s="16">
        <v>15</v>
      </c>
      <c r="B21" s="17">
        <v>990099706</v>
      </c>
      <c r="C21" s="17" t="s">
        <v>277</v>
      </c>
      <c r="D21" s="33">
        <v>1475481</v>
      </c>
      <c r="E21" s="36" t="s">
        <v>38</v>
      </c>
      <c r="F21" s="36" t="s">
        <v>268</v>
      </c>
      <c r="G21" s="47"/>
      <c r="H21" s="35"/>
      <c r="I21" s="17"/>
      <c r="J21" s="169" t="s">
        <v>278</v>
      </c>
      <c r="K21" s="37"/>
      <c r="L21" s="37"/>
      <c r="M21" s="38"/>
      <c r="N21" s="39">
        <v>75.64</v>
      </c>
      <c r="O21" s="25">
        <v>30</v>
      </c>
      <c r="P21" s="50">
        <v>705.16</v>
      </c>
      <c r="Q21" s="41">
        <f t="shared" si="6"/>
        <v>2269.1999999999998</v>
      </c>
      <c r="R21" s="28">
        <v>250</v>
      </c>
      <c r="S21" s="29">
        <f t="shared" si="0"/>
        <v>3224.3599999999997</v>
      </c>
      <c r="T21" s="30">
        <f t="shared" si="2"/>
        <v>143.66</v>
      </c>
      <c r="U21" s="42">
        <v>0</v>
      </c>
      <c r="V21" s="43">
        <v>0</v>
      </c>
      <c r="W21" s="31">
        <f t="shared" ref="W21:W22" si="7">T21+U21+V21</f>
        <v>143.66</v>
      </c>
      <c r="X21" s="44">
        <f t="shared" ref="X21:X22" si="8">ROUND(S21-W21,2)</f>
        <v>3080.7</v>
      </c>
    </row>
    <row r="22" spans="1:24" x14ac:dyDescent="0.3">
      <c r="A22" s="16">
        <v>16</v>
      </c>
      <c r="B22" s="17">
        <v>9901596945</v>
      </c>
      <c r="C22" s="17" t="s">
        <v>279</v>
      </c>
      <c r="D22" s="33">
        <v>1475484</v>
      </c>
      <c r="E22" s="36" t="s">
        <v>38</v>
      </c>
      <c r="F22" s="36" t="s">
        <v>44</v>
      </c>
      <c r="G22" s="47"/>
      <c r="H22" s="35"/>
      <c r="I22" s="17"/>
      <c r="J22" s="169" t="s">
        <v>280</v>
      </c>
      <c r="K22" s="37"/>
      <c r="L22" s="37"/>
      <c r="M22" s="38"/>
      <c r="N22" s="39">
        <v>75.64</v>
      </c>
      <c r="O22" s="25">
        <v>30</v>
      </c>
      <c r="P22" s="50">
        <v>705.16</v>
      </c>
      <c r="Q22" s="41">
        <f t="shared" ref="Q22" si="9">+N22*O22</f>
        <v>2269.1999999999998</v>
      </c>
      <c r="R22" s="28">
        <v>250</v>
      </c>
      <c r="S22" s="29">
        <f t="shared" si="0"/>
        <v>3224.3599999999997</v>
      </c>
      <c r="T22" s="30">
        <f t="shared" si="2"/>
        <v>143.66</v>
      </c>
      <c r="U22" s="42">
        <v>0</v>
      </c>
      <c r="V22" s="43">
        <v>0</v>
      </c>
      <c r="W22" s="31">
        <f t="shared" si="7"/>
        <v>143.66</v>
      </c>
      <c r="X22" s="44">
        <f t="shared" si="8"/>
        <v>3080.7</v>
      </c>
    </row>
    <row r="23" spans="1:24" x14ac:dyDescent="0.3">
      <c r="A23" s="16">
        <v>17</v>
      </c>
      <c r="B23" s="17">
        <v>9901451132</v>
      </c>
      <c r="C23" s="17" t="s">
        <v>173</v>
      </c>
      <c r="D23" s="33">
        <v>1475477</v>
      </c>
      <c r="E23" s="17" t="s">
        <v>43</v>
      </c>
      <c r="F23" s="17" t="s">
        <v>44</v>
      </c>
      <c r="G23" s="34">
        <v>3792849871219</v>
      </c>
      <c r="H23" s="35">
        <v>42596955</v>
      </c>
      <c r="I23" s="17">
        <v>3137135329</v>
      </c>
      <c r="J23" s="169" t="s">
        <v>45</v>
      </c>
      <c r="K23" s="37">
        <v>43490</v>
      </c>
      <c r="L23" s="37"/>
      <c r="M23" s="38">
        <f t="shared" si="5"/>
        <v>363</v>
      </c>
      <c r="N23" s="39">
        <v>75.64</v>
      </c>
      <c r="O23" s="25">
        <v>30</v>
      </c>
      <c r="P23" s="50">
        <v>705.16</v>
      </c>
      <c r="Q23" s="41">
        <f t="shared" si="6"/>
        <v>2269.1999999999998</v>
      </c>
      <c r="R23" s="28">
        <v>250</v>
      </c>
      <c r="S23" s="29">
        <f t="shared" si="0"/>
        <v>3224.3599999999997</v>
      </c>
      <c r="T23" s="30">
        <f t="shared" si="2"/>
        <v>143.66</v>
      </c>
      <c r="U23" s="79">
        <v>1805.67</v>
      </c>
      <c r="V23" s="43">
        <v>0</v>
      </c>
      <c r="W23" s="31">
        <f t="shared" si="3"/>
        <v>1949.3300000000002</v>
      </c>
      <c r="X23" s="44">
        <f t="shared" si="4"/>
        <v>1275.03</v>
      </c>
    </row>
    <row r="24" spans="1:24" x14ac:dyDescent="0.3">
      <c r="A24" s="16">
        <v>18</v>
      </c>
      <c r="B24" s="4">
        <v>9901575029</v>
      </c>
      <c r="C24" s="17" t="s">
        <v>178</v>
      </c>
      <c r="D24" s="33">
        <v>1475478</v>
      </c>
      <c r="E24" s="36" t="s">
        <v>38</v>
      </c>
      <c r="F24" s="36" t="s">
        <v>103</v>
      </c>
      <c r="G24" s="52">
        <v>2930820141219</v>
      </c>
      <c r="H24" s="35"/>
      <c r="I24" s="53">
        <v>3630036252</v>
      </c>
      <c r="J24" s="170" t="s">
        <v>146</v>
      </c>
      <c r="K24" s="54"/>
      <c r="L24" s="54"/>
      <c r="M24" s="38"/>
      <c r="N24" s="39">
        <v>75.64</v>
      </c>
      <c r="O24" s="25">
        <v>30</v>
      </c>
      <c r="P24" s="50">
        <v>705.16</v>
      </c>
      <c r="Q24" s="41">
        <f>+N24*O24</f>
        <v>2269.1999999999998</v>
      </c>
      <c r="R24" s="28">
        <v>250</v>
      </c>
      <c r="S24" s="29">
        <f t="shared" si="0"/>
        <v>3224.3599999999997</v>
      </c>
      <c r="T24" s="30">
        <f t="shared" si="2"/>
        <v>143.66</v>
      </c>
      <c r="U24" s="42">
        <v>0</v>
      </c>
      <c r="V24" s="55">
        <v>0</v>
      </c>
      <c r="W24" s="31">
        <f t="shared" si="3"/>
        <v>143.66</v>
      </c>
      <c r="X24" s="56">
        <f t="shared" si="4"/>
        <v>3080.7</v>
      </c>
    </row>
    <row r="25" spans="1:24" x14ac:dyDescent="0.3">
      <c r="A25" s="16">
        <v>19</v>
      </c>
      <c r="B25" s="17">
        <v>9901349725</v>
      </c>
      <c r="C25" s="17" t="s">
        <v>174</v>
      </c>
      <c r="D25" s="33">
        <v>1475479</v>
      </c>
      <c r="E25" s="36" t="s">
        <v>38</v>
      </c>
      <c r="F25" s="36" t="s">
        <v>42</v>
      </c>
      <c r="G25" s="47">
        <v>2108883421709</v>
      </c>
      <c r="H25" s="36">
        <v>86863142</v>
      </c>
      <c r="I25" s="17">
        <v>3607017078</v>
      </c>
      <c r="J25" s="85" t="s">
        <v>46</v>
      </c>
      <c r="K25" s="37">
        <v>43101</v>
      </c>
      <c r="L25" s="37"/>
      <c r="M25" s="38">
        <f t="shared" si="5"/>
        <v>363</v>
      </c>
      <c r="N25" s="39">
        <v>75.64</v>
      </c>
      <c r="O25" s="25">
        <v>30</v>
      </c>
      <c r="P25" s="50">
        <v>705.16</v>
      </c>
      <c r="Q25" s="41">
        <f t="shared" ref="Q25" si="10">+N25*O25</f>
        <v>2269.1999999999998</v>
      </c>
      <c r="R25" s="28">
        <v>250</v>
      </c>
      <c r="S25" s="29">
        <f t="shared" si="0"/>
        <v>3224.3599999999997</v>
      </c>
      <c r="T25" s="30">
        <f t="shared" si="2"/>
        <v>143.66</v>
      </c>
      <c r="U25" s="42">
        <v>0</v>
      </c>
      <c r="V25" s="43">
        <v>0</v>
      </c>
      <c r="W25" s="31">
        <f t="shared" si="3"/>
        <v>143.66</v>
      </c>
      <c r="X25" s="44">
        <f t="shared" si="4"/>
        <v>3080.7</v>
      </c>
    </row>
    <row r="26" spans="1:24" x14ac:dyDescent="0.3">
      <c r="A26" s="16">
        <v>20</v>
      </c>
      <c r="B26" s="57">
        <v>9901533150</v>
      </c>
      <c r="C26" s="17" t="s">
        <v>205</v>
      </c>
      <c r="D26" s="33">
        <v>1475480</v>
      </c>
      <c r="E26" s="36" t="s">
        <v>38</v>
      </c>
      <c r="F26" s="36" t="s">
        <v>160</v>
      </c>
      <c r="G26" s="47">
        <v>2631591320115</v>
      </c>
      <c r="H26" s="36">
        <v>50716239</v>
      </c>
      <c r="I26" s="17">
        <v>3137154580</v>
      </c>
      <c r="J26" s="100" t="s">
        <v>161</v>
      </c>
      <c r="K26" s="58">
        <v>44929</v>
      </c>
      <c r="L26" s="58">
        <v>44929</v>
      </c>
      <c r="M26" s="59"/>
      <c r="N26" s="39">
        <v>75.64</v>
      </c>
      <c r="O26" s="25">
        <v>30</v>
      </c>
      <c r="P26" s="50">
        <v>705.16</v>
      </c>
      <c r="Q26" s="41">
        <f t="shared" si="1"/>
        <v>2269.1999999999998</v>
      </c>
      <c r="R26" s="28">
        <v>250</v>
      </c>
      <c r="S26" s="29">
        <f t="shared" si="0"/>
        <v>3224.3599999999997</v>
      </c>
      <c r="T26" s="30">
        <f t="shared" si="2"/>
        <v>143.66</v>
      </c>
      <c r="U26" s="42">
        <v>0</v>
      </c>
      <c r="V26" s="60">
        <v>1041.03</v>
      </c>
      <c r="W26" s="31">
        <f t="shared" si="3"/>
        <v>1184.69</v>
      </c>
      <c r="X26" s="44">
        <f t="shared" si="4"/>
        <v>2039.67</v>
      </c>
    </row>
    <row r="27" spans="1:24" x14ac:dyDescent="0.3">
      <c r="A27" s="16">
        <v>21</v>
      </c>
      <c r="B27" s="57">
        <v>9901531045</v>
      </c>
      <c r="C27" s="17" t="s">
        <v>206</v>
      </c>
      <c r="D27" s="33">
        <v>1475481</v>
      </c>
      <c r="E27" s="36" t="s">
        <v>38</v>
      </c>
      <c r="F27" s="36" t="s">
        <v>160</v>
      </c>
      <c r="G27" s="47">
        <v>217807100117</v>
      </c>
      <c r="H27" s="35">
        <v>96032170</v>
      </c>
      <c r="I27" s="17"/>
      <c r="J27" s="70" t="s">
        <v>180</v>
      </c>
      <c r="K27" s="58">
        <v>44929</v>
      </c>
      <c r="L27" s="58">
        <v>44929</v>
      </c>
      <c r="M27" s="59"/>
      <c r="N27" s="39">
        <v>75.64</v>
      </c>
      <c r="O27" s="25">
        <v>30</v>
      </c>
      <c r="P27" s="50">
        <v>705.16</v>
      </c>
      <c r="Q27" s="41">
        <f t="shared" si="1"/>
        <v>2269.1999999999998</v>
      </c>
      <c r="R27" s="28">
        <v>250</v>
      </c>
      <c r="S27" s="29">
        <f t="shared" si="0"/>
        <v>3224.3599999999997</v>
      </c>
      <c r="T27" s="30">
        <f t="shared" si="2"/>
        <v>143.66</v>
      </c>
      <c r="U27" s="42">
        <v>0</v>
      </c>
      <c r="V27" s="43">
        <v>0</v>
      </c>
      <c r="W27" s="31">
        <f t="shared" si="3"/>
        <v>143.66</v>
      </c>
      <c r="X27" s="44">
        <f t="shared" si="4"/>
        <v>3080.7</v>
      </c>
    </row>
    <row r="28" spans="1:24" x14ac:dyDescent="0.3">
      <c r="A28" s="16">
        <v>22</v>
      </c>
      <c r="B28" s="17">
        <v>9901531048</v>
      </c>
      <c r="C28" s="17" t="s">
        <v>177</v>
      </c>
      <c r="D28" s="33">
        <v>1475483</v>
      </c>
      <c r="E28" s="36" t="s">
        <v>38</v>
      </c>
      <c r="F28" s="36" t="s">
        <v>34</v>
      </c>
      <c r="G28" s="47">
        <v>1594497310115</v>
      </c>
      <c r="H28" s="35">
        <v>43354645</v>
      </c>
      <c r="I28" s="17">
        <v>3424062344</v>
      </c>
      <c r="J28" s="85" t="s">
        <v>48</v>
      </c>
      <c r="K28" s="61">
        <v>44621</v>
      </c>
      <c r="L28" s="61"/>
      <c r="M28" s="62">
        <f ca="1">TODAY()-K28</f>
        <v>639</v>
      </c>
      <c r="N28" s="39">
        <v>75.64</v>
      </c>
      <c r="O28" s="25">
        <v>30</v>
      </c>
      <c r="P28" s="50">
        <v>705.16</v>
      </c>
      <c r="Q28" s="41">
        <f t="shared" si="1"/>
        <v>2269.1999999999998</v>
      </c>
      <c r="R28" s="28">
        <v>250</v>
      </c>
      <c r="S28" s="29">
        <f t="shared" si="0"/>
        <v>3224.3599999999997</v>
      </c>
      <c r="T28" s="30">
        <f t="shared" si="2"/>
        <v>143.66</v>
      </c>
      <c r="U28" s="42">
        <v>0</v>
      </c>
      <c r="V28" s="43">
        <v>0</v>
      </c>
      <c r="W28" s="31">
        <f t="shared" si="3"/>
        <v>143.66</v>
      </c>
      <c r="X28" s="44">
        <f t="shared" si="4"/>
        <v>3080.7</v>
      </c>
    </row>
    <row r="29" spans="1:24" ht="18" thickBot="1" x14ac:dyDescent="0.35">
      <c r="A29" s="16">
        <v>23</v>
      </c>
      <c r="B29" s="4">
        <v>9901560276</v>
      </c>
      <c r="C29" s="17" t="s">
        <v>179</v>
      </c>
      <c r="D29" s="63">
        <v>1475485</v>
      </c>
      <c r="E29" s="64" t="s">
        <v>49</v>
      </c>
      <c r="F29" s="18" t="s">
        <v>39</v>
      </c>
      <c r="G29" s="52">
        <v>3012430500101</v>
      </c>
      <c r="H29" s="35">
        <v>114067201</v>
      </c>
      <c r="I29" s="53">
        <v>3137150823</v>
      </c>
      <c r="J29" s="171" t="s">
        <v>285</v>
      </c>
      <c r="K29" s="65">
        <v>44718</v>
      </c>
      <c r="L29" s="65"/>
      <c r="M29" s="62">
        <f ca="1">TODAY()-K29</f>
        <v>542</v>
      </c>
      <c r="N29" s="66">
        <v>71.400000000000006</v>
      </c>
      <c r="O29" s="25">
        <v>29</v>
      </c>
      <c r="P29" s="50">
        <f>836.6/30*29</f>
        <v>808.71333333333337</v>
      </c>
      <c r="Q29" s="67">
        <f>N29*O29</f>
        <v>2070.6000000000004</v>
      </c>
      <c r="R29" s="28">
        <f>250/30*29</f>
        <v>241.66666666666669</v>
      </c>
      <c r="S29" s="29">
        <f t="shared" si="0"/>
        <v>3120.98</v>
      </c>
      <c r="T29" s="30">
        <f t="shared" si="2"/>
        <v>139.07</v>
      </c>
      <c r="U29" s="79">
        <v>0</v>
      </c>
      <c r="V29" s="55">
        <v>0</v>
      </c>
      <c r="W29" s="31">
        <f t="shared" si="3"/>
        <v>139.07</v>
      </c>
      <c r="X29" s="56">
        <f t="shared" si="4"/>
        <v>2981.91</v>
      </c>
    </row>
    <row r="30" spans="1:24" ht="18" thickBot="1" x14ac:dyDescent="0.35">
      <c r="A30" s="173" t="s">
        <v>50</v>
      </c>
      <c r="B30" s="174"/>
      <c r="C30" s="174"/>
      <c r="D30" s="174"/>
      <c r="E30" s="174"/>
      <c r="F30" s="175"/>
      <c r="G30" s="174"/>
      <c r="H30" s="174"/>
      <c r="I30" s="174"/>
      <c r="J30" s="174"/>
      <c r="K30" s="174"/>
      <c r="L30" s="174"/>
      <c r="M30" s="174"/>
      <c r="N30" s="174"/>
      <c r="O30" s="176"/>
      <c r="P30" s="68">
        <f t="shared" ref="P30:X30" si="11">SUM(P7:P29)</f>
        <v>17505.193333333333</v>
      </c>
      <c r="Q30" s="68">
        <f t="shared" si="11"/>
        <v>50848.199999999983</v>
      </c>
      <c r="R30" s="68">
        <f t="shared" si="11"/>
        <v>5741.666666666667</v>
      </c>
      <c r="S30" s="68">
        <f t="shared" si="11"/>
        <v>74095.06</v>
      </c>
      <c r="T30" s="69">
        <f t="shared" si="11"/>
        <v>3301.4799999999996</v>
      </c>
      <c r="U30" s="69">
        <f t="shared" si="11"/>
        <v>8482.19</v>
      </c>
      <c r="V30" s="68">
        <f t="shared" si="11"/>
        <v>1790.73</v>
      </c>
      <c r="W30" s="68">
        <f t="shared" si="11"/>
        <v>13574.4</v>
      </c>
      <c r="X30" s="68">
        <f t="shared" si="11"/>
        <v>60520.659999999974</v>
      </c>
    </row>
    <row r="31" spans="1:24" x14ac:dyDescent="0.3">
      <c r="A31" s="70"/>
      <c r="B31" s="70"/>
      <c r="C31" s="70"/>
      <c r="D31" s="70"/>
      <c r="E31" s="70"/>
      <c r="F31" s="70"/>
      <c r="G31" s="71"/>
      <c r="H31" s="70"/>
      <c r="I31" s="70"/>
      <c r="J31" s="70"/>
      <c r="K31" s="70"/>
      <c r="L31" s="70"/>
      <c r="M31" s="70"/>
      <c r="N31" s="70"/>
      <c r="O31" s="70"/>
      <c r="P31" s="70"/>
      <c r="Q31" s="72"/>
      <c r="R31" s="73"/>
      <c r="S31" s="73"/>
      <c r="T31" s="73"/>
      <c r="U31" s="73"/>
      <c r="V31" s="73"/>
      <c r="W31" s="73"/>
      <c r="X31" s="73"/>
    </row>
    <row r="32" spans="1:24" x14ac:dyDescent="0.3">
      <c r="A32" s="70"/>
      <c r="B32" s="70"/>
      <c r="C32" s="70"/>
      <c r="D32" s="70"/>
      <c r="E32" s="70"/>
      <c r="F32" s="70"/>
      <c r="G32" s="71"/>
      <c r="H32" s="70"/>
      <c r="I32" s="70"/>
      <c r="J32" s="70"/>
      <c r="K32" s="70"/>
      <c r="L32" s="70"/>
      <c r="M32" s="70"/>
      <c r="N32" s="70"/>
      <c r="O32" s="70"/>
      <c r="P32" s="70"/>
      <c r="Q32" s="72"/>
      <c r="R32" s="73"/>
      <c r="S32" s="73"/>
      <c r="T32" s="73"/>
      <c r="U32" s="73"/>
      <c r="V32" s="73"/>
      <c r="W32" s="73"/>
      <c r="X32" s="73"/>
    </row>
    <row r="33" spans="1:24" x14ac:dyDescent="0.3">
      <c r="A33" s="70"/>
      <c r="B33" s="70"/>
      <c r="C33" s="70"/>
      <c r="D33" s="70"/>
      <c r="E33" s="70"/>
      <c r="F33" s="70"/>
      <c r="G33" s="71"/>
      <c r="H33" s="70"/>
      <c r="I33" s="70"/>
      <c r="J33" s="70"/>
      <c r="K33" s="70"/>
      <c r="L33" s="70"/>
      <c r="M33" s="70"/>
      <c r="N33" s="70"/>
      <c r="O33" s="70"/>
      <c r="P33" s="70"/>
      <c r="Q33" s="72"/>
      <c r="R33" s="73"/>
      <c r="S33" s="73"/>
      <c r="T33" s="73"/>
      <c r="U33" s="73"/>
      <c r="V33" s="73"/>
      <c r="W33" s="73"/>
      <c r="X33" s="73"/>
    </row>
    <row r="34" spans="1:24" ht="15.75" customHeight="1" thickBot="1" x14ac:dyDescent="0.35">
      <c r="A34" s="192" t="s">
        <v>51</v>
      </c>
      <c r="B34" s="192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2"/>
      <c r="S34" s="192"/>
      <c r="T34" s="192"/>
      <c r="U34" s="192"/>
      <c r="V34" s="192"/>
      <c r="W34" s="192"/>
      <c r="X34" s="192"/>
    </row>
    <row r="35" spans="1:24" ht="18" customHeight="1" thickBot="1" x14ac:dyDescent="0.35">
      <c r="A35" s="180" t="s">
        <v>2</v>
      </c>
      <c r="B35" s="180" t="s">
        <v>3</v>
      </c>
      <c r="C35" s="180" t="s">
        <v>4</v>
      </c>
      <c r="D35" s="233" t="s">
        <v>6</v>
      </c>
      <c r="E35" s="180" t="s">
        <v>5</v>
      </c>
      <c r="F35" s="180" t="s">
        <v>52</v>
      </c>
      <c r="G35" s="183" t="s">
        <v>7</v>
      </c>
      <c r="H35" s="185" t="s">
        <v>8</v>
      </c>
      <c r="I35" s="189" t="s">
        <v>9</v>
      </c>
      <c r="J35" s="180" t="s">
        <v>10</v>
      </c>
      <c r="K35" s="180" t="s">
        <v>144</v>
      </c>
      <c r="L35" s="177" t="s">
        <v>11</v>
      </c>
      <c r="M35" s="180" t="s">
        <v>0</v>
      </c>
      <c r="N35" s="204" t="s">
        <v>12</v>
      </c>
      <c r="O35" s="207" t="s">
        <v>13</v>
      </c>
      <c r="P35" s="207" t="s">
        <v>14</v>
      </c>
      <c r="Q35" s="231" t="s">
        <v>15</v>
      </c>
      <c r="R35" s="207" t="s">
        <v>53</v>
      </c>
      <c r="S35" s="193" t="s">
        <v>16</v>
      </c>
      <c r="T35" s="228" t="s">
        <v>17</v>
      </c>
      <c r="U35" s="229"/>
      <c r="V35" s="230"/>
      <c r="W35" s="199" t="s">
        <v>18</v>
      </c>
      <c r="X35" s="180" t="s">
        <v>19</v>
      </c>
    </row>
    <row r="36" spans="1:24" ht="18" customHeight="1" thickBot="1" x14ac:dyDescent="0.35">
      <c r="A36" s="181"/>
      <c r="B36" s="181"/>
      <c r="C36" s="181"/>
      <c r="D36" s="234"/>
      <c r="E36" s="181"/>
      <c r="F36" s="181"/>
      <c r="G36" s="184"/>
      <c r="H36" s="186"/>
      <c r="I36" s="190"/>
      <c r="J36" s="181"/>
      <c r="K36" s="181"/>
      <c r="L36" s="178"/>
      <c r="M36" s="181"/>
      <c r="N36" s="205"/>
      <c r="O36" s="208"/>
      <c r="P36" s="209"/>
      <c r="Q36" s="232"/>
      <c r="R36" s="212"/>
      <c r="S36" s="194"/>
      <c r="T36" s="9" t="s">
        <v>274</v>
      </c>
      <c r="U36" s="9" t="s">
        <v>275</v>
      </c>
      <c r="V36" s="10" t="s">
        <v>276</v>
      </c>
      <c r="W36" s="200"/>
      <c r="X36" s="181"/>
    </row>
    <row r="37" spans="1:24" ht="65.25" customHeight="1" thickBot="1" x14ac:dyDescent="0.35">
      <c r="A37" s="182"/>
      <c r="B37" s="182"/>
      <c r="C37" s="182"/>
      <c r="D37" s="234"/>
      <c r="E37" s="182"/>
      <c r="F37" s="182"/>
      <c r="G37" s="187"/>
      <c r="H37" s="188"/>
      <c r="I37" s="191"/>
      <c r="J37" s="182"/>
      <c r="K37" s="182"/>
      <c r="L37" s="179"/>
      <c r="M37" s="182"/>
      <c r="N37" s="206"/>
      <c r="O37" s="209"/>
      <c r="P37" s="11" t="s">
        <v>20</v>
      </c>
      <c r="Q37" s="12" t="s">
        <v>21</v>
      </c>
      <c r="R37" s="74" t="s">
        <v>22</v>
      </c>
      <c r="S37" s="195"/>
      <c r="T37" s="15" t="s">
        <v>23</v>
      </c>
      <c r="U37" s="14" t="s">
        <v>24</v>
      </c>
      <c r="V37" s="14" t="s">
        <v>25</v>
      </c>
      <c r="W37" s="201"/>
      <c r="X37" s="182"/>
    </row>
    <row r="38" spans="1:24" x14ac:dyDescent="0.3">
      <c r="A38" s="16">
        <v>24</v>
      </c>
      <c r="B38" s="16">
        <v>9901434004</v>
      </c>
      <c r="C38" s="17" t="s">
        <v>181</v>
      </c>
      <c r="D38" s="33">
        <v>1475486</v>
      </c>
      <c r="E38" s="75" t="s">
        <v>54</v>
      </c>
      <c r="F38" s="21" t="s">
        <v>55</v>
      </c>
      <c r="G38" s="76">
        <v>1818242050101</v>
      </c>
      <c r="H38" s="77">
        <v>48667447</v>
      </c>
      <c r="I38" s="21">
        <v>3216004486</v>
      </c>
      <c r="J38" s="164" t="s">
        <v>56</v>
      </c>
      <c r="K38" s="75" t="s">
        <v>57</v>
      </c>
      <c r="L38" s="75" t="s">
        <v>145</v>
      </c>
      <c r="M38" s="75" t="s">
        <v>58</v>
      </c>
      <c r="N38" s="78">
        <v>71.400000000000006</v>
      </c>
      <c r="O38" s="25">
        <f>($O$7)</f>
        <v>30</v>
      </c>
      <c r="P38" s="26">
        <v>836.6</v>
      </c>
      <c r="Q38" s="27">
        <f t="shared" ref="Q38:Q89" si="12">+N38*O38</f>
        <v>2142</v>
      </c>
      <c r="R38" s="28">
        <v>250</v>
      </c>
      <c r="S38" s="29">
        <f>P38+Q38+R38</f>
        <v>3228.6</v>
      </c>
      <c r="T38" s="31">
        <f t="shared" ref="T38:T90" si="13">ROUND((P38+Q38)*4.83%,2)</f>
        <v>143.87</v>
      </c>
      <c r="U38" s="79">
        <v>0</v>
      </c>
      <c r="V38" s="30">
        <v>0</v>
      </c>
      <c r="W38" s="31">
        <f>ROUND(SUM(T38:V38),2)</f>
        <v>143.87</v>
      </c>
      <c r="X38" s="80">
        <f t="shared" ref="X38:X48" si="14">ROUND(S38-W38,2)</f>
        <v>3084.73</v>
      </c>
    </row>
    <row r="39" spans="1:24" x14ac:dyDescent="0.3">
      <c r="A39" s="16">
        <v>25</v>
      </c>
      <c r="B39" s="17">
        <v>990099342</v>
      </c>
      <c r="C39" s="17" t="s">
        <v>183</v>
      </c>
      <c r="D39" s="33">
        <v>1475487</v>
      </c>
      <c r="E39" s="46" t="s">
        <v>54</v>
      </c>
      <c r="F39" s="36" t="s">
        <v>55</v>
      </c>
      <c r="G39" s="47">
        <v>2354009980502</v>
      </c>
      <c r="H39" s="77">
        <v>30926181</v>
      </c>
      <c r="I39" s="36">
        <v>3287036510</v>
      </c>
      <c r="J39" s="165" t="s">
        <v>59</v>
      </c>
      <c r="K39" s="37">
        <v>43101</v>
      </c>
      <c r="L39" s="37">
        <v>42163</v>
      </c>
      <c r="M39" s="46" t="s">
        <v>58</v>
      </c>
      <c r="N39" s="39">
        <v>71.400000000000006</v>
      </c>
      <c r="O39" s="25">
        <f t="shared" ref="O39:O90" si="15">($O$7)</f>
        <v>30</v>
      </c>
      <c r="P39" s="26">
        <v>836.6</v>
      </c>
      <c r="Q39" s="41">
        <f t="shared" si="12"/>
        <v>2142</v>
      </c>
      <c r="R39" s="28">
        <v>250</v>
      </c>
      <c r="S39" s="29">
        <f t="shared" ref="S39:S90" si="16">P39+Q39+R39</f>
        <v>3228.6</v>
      </c>
      <c r="T39" s="31">
        <f t="shared" si="13"/>
        <v>143.87</v>
      </c>
      <c r="U39" s="79">
        <v>0</v>
      </c>
      <c r="V39" s="79"/>
      <c r="W39" s="31">
        <f t="shared" ref="W39:W66" si="17">ROUND(SUM(T39:V39),2)</f>
        <v>143.87</v>
      </c>
      <c r="X39" s="81">
        <f t="shared" si="14"/>
        <v>3084.73</v>
      </c>
    </row>
    <row r="40" spans="1:24" x14ac:dyDescent="0.3">
      <c r="A40" s="16">
        <v>26</v>
      </c>
      <c r="B40" s="17">
        <v>990099324</v>
      </c>
      <c r="C40" s="17" t="s">
        <v>182</v>
      </c>
      <c r="D40" s="33">
        <v>1475488</v>
      </c>
      <c r="E40" s="46" t="s">
        <v>54</v>
      </c>
      <c r="F40" s="36" t="s">
        <v>55</v>
      </c>
      <c r="G40" s="47">
        <v>1792429540117</v>
      </c>
      <c r="H40" s="77">
        <v>50643827</v>
      </c>
      <c r="I40" s="36">
        <v>3229011973</v>
      </c>
      <c r="J40" s="165" t="s">
        <v>60</v>
      </c>
      <c r="K40" s="37">
        <v>42370</v>
      </c>
      <c r="L40" s="37">
        <v>41276</v>
      </c>
      <c r="M40" s="46" t="s">
        <v>58</v>
      </c>
      <c r="N40" s="39">
        <v>71.400000000000006</v>
      </c>
      <c r="O40" s="25">
        <f t="shared" si="15"/>
        <v>30</v>
      </c>
      <c r="P40" s="26">
        <v>836.6</v>
      </c>
      <c r="Q40" s="41">
        <f t="shared" si="12"/>
        <v>2142</v>
      </c>
      <c r="R40" s="28">
        <v>250</v>
      </c>
      <c r="S40" s="29">
        <f t="shared" si="16"/>
        <v>3228.6</v>
      </c>
      <c r="T40" s="31">
        <f t="shared" si="13"/>
        <v>143.87</v>
      </c>
      <c r="U40" s="79">
        <v>0</v>
      </c>
      <c r="V40" s="30">
        <v>0</v>
      </c>
      <c r="W40" s="31">
        <f t="shared" si="17"/>
        <v>143.87</v>
      </c>
      <c r="X40" s="81">
        <f t="shared" si="14"/>
        <v>3084.73</v>
      </c>
    </row>
    <row r="41" spans="1:24" x14ac:dyDescent="0.3">
      <c r="A41" s="16">
        <v>27</v>
      </c>
      <c r="B41" s="17">
        <v>9901433999</v>
      </c>
      <c r="C41" s="17" t="s">
        <v>184</v>
      </c>
      <c r="D41" s="33">
        <v>1475489</v>
      </c>
      <c r="E41" s="46" t="s">
        <v>54</v>
      </c>
      <c r="F41" s="36" t="s">
        <v>63</v>
      </c>
      <c r="G41" s="47">
        <v>2322327921220</v>
      </c>
      <c r="H41" s="77">
        <v>11154675</v>
      </c>
      <c r="I41" s="36">
        <v>3661022607</v>
      </c>
      <c r="J41" s="166" t="s">
        <v>64</v>
      </c>
      <c r="K41" s="82">
        <v>38718</v>
      </c>
      <c r="L41" s="82">
        <v>38718</v>
      </c>
      <c r="M41" s="46" t="s">
        <v>58</v>
      </c>
      <c r="N41" s="39">
        <v>71.400000000000006</v>
      </c>
      <c r="O41" s="25">
        <f t="shared" si="15"/>
        <v>30</v>
      </c>
      <c r="P41" s="26">
        <v>836.6</v>
      </c>
      <c r="Q41" s="41">
        <f t="shared" si="12"/>
        <v>2142</v>
      </c>
      <c r="R41" s="28">
        <v>250</v>
      </c>
      <c r="S41" s="29">
        <f t="shared" si="16"/>
        <v>3228.6</v>
      </c>
      <c r="T41" s="31">
        <f t="shared" si="13"/>
        <v>143.87</v>
      </c>
      <c r="U41" s="79">
        <v>0</v>
      </c>
      <c r="V41" s="30">
        <v>0</v>
      </c>
      <c r="W41" s="31">
        <f t="shared" si="17"/>
        <v>143.87</v>
      </c>
      <c r="X41" s="81">
        <f t="shared" si="14"/>
        <v>3084.73</v>
      </c>
    </row>
    <row r="42" spans="1:24" x14ac:dyDescent="0.3">
      <c r="A42" s="16">
        <v>28</v>
      </c>
      <c r="B42" s="17">
        <v>9901106084</v>
      </c>
      <c r="C42" s="17" t="s">
        <v>185</v>
      </c>
      <c r="D42" s="33">
        <v>1475490</v>
      </c>
      <c r="E42" s="46" t="s">
        <v>54</v>
      </c>
      <c r="F42" s="36" t="s">
        <v>63</v>
      </c>
      <c r="G42" s="47">
        <v>1654571550115</v>
      </c>
      <c r="H42" s="77">
        <v>73810274</v>
      </c>
      <c r="I42" s="36">
        <v>3532007563</v>
      </c>
      <c r="J42" s="166" t="s">
        <v>65</v>
      </c>
      <c r="K42" s="82">
        <v>41184</v>
      </c>
      <c r="L42" s="82">
        <v>41184</v>
      </c>
      <c r="M42" s="46" t="s">
        <v>58</v>
      </c>
      <c r="N42" s="39">
        <v>71.400000000000006</v>
      </c>
      <c r="O42" s="25">
        <f t="shared" si="15"/>
        <v>30</v>
      </c>
      <c r="P42" s="26">
        <v>836.6</v>
      </c>
      <c r="Q42" s="41">
        <f t="shared" si="12"/>
        <v>2142</v>
      </c>
      <c r="R42" s="28">
        <v>250</v>
      </c>
      <c r="S42" s="29">
        <f t="shared" si="16"/>
        <v>3228.6</v>
      </c>
      <c r="T42" s="31">
        <f t="shared" si="13"/>
        <v>143.87</v>
      </c>
      <c r="U42" s="79">
        <v>0</v>
      </c>
      <c r="V42" s="30">
        <v>0</v>
      </c>
      <c r="W42" s="31">
        <f t="shared" si="17"/>
        <v>143.87</v>
      </c>
      <c r="X42" s="81">
        <f t="shared" si="14"/>
        <v>3084.73</v>
      </c>
    </row>
    <row r="43" spans="1:24" x14ac:dyDescent="0.3">
      <c r="A43" s="16">
        <v>29</v>
      </c>
      <c r="B43" s="17">
        <v>9901347851</v>
      </c>
      <c r="C43" s="17" t="s">
        <v>186</v>
      </c>
      <c r="D43" s="33">
        <v>1475491</v>
      </c>
      <c r="E43" s="46" t="s">
        <v>54</v>
      </c>
      <c r="F43" s="36" t="s">
        <v>63</v>
      </c>
      <c r="G43" s="47">
        <v>1964279831411</v>
      </c>
      <c r="H43" s="77">
        <v>46923462</v>
      </c>
      <c r="I43" s="36">
        <v>3216034565</v>
      </c>
      <c r="J43" s="165" t="s">
        <v>66</v>
      </c>
      <c r="K43" s="37">
        <v>43101</v>
      </c>
      <c r="L43" s="37">
        <v>42051</v>
      </c>
      <c r="M43" s="46" t="s">
        <v>58</v>
      </c>
      <c r="N43" s="39">
        <v>71.400000000000006</v>
      </c>
      <c r="O43" s="25">
        <f t="shared" si="15"/>
        <v>30</v>
      </c>
      <c r="P43" s="26">
        <v>836.6</v>
      </c>
      <c r="Q43" s="83">
        <f t="shared" si="12"/>
        <v>2142</v>
      </c>
      <c r="R43" s="28">
        <v>250</v>
      </c>
      <c r="S43" s="29">
        <f t="shared" si="16"/>
        <v>3228.6</v>
      </c>
      <c r="T43" s="31">
        <f t="shared" si="13"/>
        <v>143.87</v>
      </c>
      <c r="U43" s="79">
        <v>0</v>
      </c>
      <c r="V43" s="30">
        <v>0</v>
      </c>
      <c r="W43" s="31">
        <f t="shared" si="17"/>
        <v>143.87</v>
      </c>
      <c r="X43" s="81">
        <f t="shared" si="14"/>
        <v>3084.73</v>
      </c>
    </row>
    <row r="44" spans="1:24" x14ac:dyDescent="0.3">
      <c r="A44" s="16">
        <v>30</v>
      </c>
      <c r="B44" s="17">
        <v>9901489141</v>
      </c>
      <c r="C44" s="17" t="s">
        <v>202</v>
      </c>
      <c r="D44" s="33">
        <v>1475493</v>
      </c>
      <c r="E44" s="46" t="s">
        <v>54</v>
      </c>
      <c r="F44" s="36" t="s">
        <v>63</v>
      </c>
      <c r="G44" s="47">
        <v>2510920970502</v>
      </c>
      <c r="H44" s="77">
        <v>68509448</v>
      </c>
      <c r="I44" s="36">
        <v>3298058030</v>
      </c>
      <c r="J44" s="165" t="s">
        <v>81</v>
      </c>
      <c r="K44" s="82">
        <v>43922</v>
      </c>
      <c r="L44" s="82">
        <v>43922</v>
      </c>
      <c r="M44" s="46" t="s">
        <v>58</v>
      </c>
      <c r="N44" s="39">
        <v>71.400000000000006</v>
      </c>
      <c r="O44" s="25">
        <f t="shared" si="15"/>
        <v>30</v>
      </c>
      <c r="P44" s="26">
        <v>836.6</v>
      </c>
      <c r="Q44" s="41">
        <f t="shared" ref="Q44:Q46" si="18">+N44*O44</f>
        <v>2142</v>
      </c>
      <c r="R44" s="28">
        <v>250</v>
      </c>
      <c r="S44" s="29">
        <f t="shared" si="16"/>
        <v>3228.6</v>
      </c>
      <c r="T44" s="31">
        <f>ROUND((P44+Q44)*4.83%,2)</f>
        <v>143.87</v>
      </c>
      <c r="U44" s="79">
        <v>1716.89</v>
      </c>
      <c r="V44" s="30">
        <v>0</v>
      </c>
      <c r="W44" s="31">
        <f t="shared" si="17"/>
        <v>1860.76</v>
      </c>
      <c r="X44" s="81">
        <f t="shared" si="14"/>
        <v>1367.84</v>
      </c>
    </row>
    <row r="45" spans="1:24" x14ac:dyDescent="0.3">
      <c r="A45" s="16">
        <v>31</v>
      </c>
      <c r="B45" s="17">
        <v>9901434000</v>
      </c>
      <c r="C45" s="17" t="s">
        <v>204</v>
      </c>
      <c r="D45" s="33">
        <v>1475495</v>
      </c>
      <c r="E45" s="46" t="s">
        <v>54</v>
      </c>
      <c r="F45" s="36" t="s">
        <v>61</v>
      </c>
      <c r="G45" s="47">
        <v>2239122551220</v>
      </c>
      <c r="H45" s="77">
        <v>37167898</v>
      </c>
      <c r="I45" s="36">
        <v>3216004367</v>
      </c>
      <c r="J45" s="166" t="s">
        <v>62</v>
      </c>
      <c r="K45" s="37">
        <v>39084</v>
      </c>
      <c r="L45" s="37">
        <v>39084</v>
      </c>
      <c r="M45" s="46" t="s">
        <v>58</v>
      </c>
      <c r="N45" s="39">
        <v>71.400000000000006</v>
      </c>
      <c r="O45" s="25">
        <f t="shared" si="15"/>
        <v>30</v>
      </c>
      <c r="P45" s="26">
        <v>836.6</v>
      </c>
      <c r="Q45" s="159">
        <f t="shared" ref="Q45" si="19">+N45*O45</f>
        <v>2142</v>
      </c>
      <c r="R45" s="28">
        <v>250</v>
      </c>
      <c r="S45" s="29">
        <f t="shared" si="16"/>
        <v>3228.6</v>
      </c>
      <c r="T45" s="31">
        <f t="shared" si="13"/>
        <v>143.87</v>
      </c>
      <c r="U45" s="79">
        <v>0</v>
      </c>
      <c r="V45" s="30">
        <v>0</v>
      </c>
      <c r="W45" s="31">
        <f t="shared" ref="W45" si="20">ROUND(SUM(T45:V45),2)</f>
        <v>143.87</v>
      </c>
      <c r="X45" s="81">
        <f t="shared" ref="X45" si="21">ROUND(S45-W45,2)</f>
        <v>3084.73</v>
      </c>
    </row>
    <row r="46" spans="1:24" x14ac:dyDescent="0.3">
      <c r="A46" s="16">
        <v>32</v>
      </c>
      <c r="B46" s="17">
        <v>9901434001</v>
      </c>
      <c r="C46" s="17" t="s">
        <v>190</v>
      </c>
      <c r="D46" s="33">
        <v>1475496</v>
      </c>
      <c r="E46" s="46" t="s">
        <v>54</v>
      </c>
      <c r="F46" s="36" t="s">
        <v>61</v>
      </c>
      <c r="G46" s="47">
        <v>1669246871007</v>
      </c>
      <c r="H46" s="77">
        <v>45627665</v>
      </c>
      <c r="I46" s="36">
        <v>3216001475</v>
      </c>
      <c r="J46" s="166" t="s">
        <v>67</v>
      </c>
      <c r="K46" s="37">
        <v>38384</v>
      </c>
      <c r="L46" s="37">
        <v>38384</v>
      </c>
      <c r="M46" s="46" t="s">
        <v>58</v>
      </c>
      <c r="N46" s="39">
        <v>71.400000000000006</v>
      </c>
      <c r="O46" s="25">
        <f t="shared" si="15"/>
        <v>30</v>
      </c>
      <c r="P46" s="26">
        <v>836.6</v>
      </c>
      <c r="Q46" s="41">
        <f t="shared" si="18"/>
        <v>2142</v>
      </c>
      <c r="R46" s="28">
        <v>250</v>
      </c>
      <c r="S46" s="29">
        <f t="shared" si="16"/>
        <v>3228.6</v>
      </c>
      <c r="T46" s="31">
        <f t="shared" si="13"/>
        <v>143.87</v>
      </c>
      <c r="U46" s="79">
        <v>0</v>
      </c>
      <c r="V46" s="30">
        <v>0</v>
      </c>
      <c r="W46" s="31">
        <f t="shared" si="17"/>
        <v>143.87</v>
      </c>
      <c r="X46" s="81">
        <f t="shared" si="14"/>
        <v>3084.73</v>
      </c>
    </row>
    <row r="47" spans="1:24" x14ac:dyDescent="0.3">
      <c r="A47" s="16">
        <v>33</v>
      </c>
      <c r="B47" s="17">
        <v>9901434002</v>
      </c>
      <c r="C47" s="17" t="s">
        <v>189</v>
      </c>
      <c r="D47" s="33">
        <v>1475497</v>
      </c>
      <c r="E47" s="46" t="s">
        <v>54</v>
      </c>
      <c r="F47" s="36" t="s">
        <v>61</v>
      </c>
      <c r="G47" s="84">
        <v>1962382771014</v>
      </c>
      <c r="H47" s="77">
        <v>37247247</v>
      </c>
      <c r="I47" s="85">
        <v>3216001439</v>
      </c>
      <c r="J47" s="166" t="s">
        <v>155</v>
      </c>
      <c r="K47" s="86">
        <v>44929</v>
      </c>
      <c r="L47" s="86">
        <v>44929</v>
      </c>
      <c r="M47" s="87" t="s">
        <v>58</v>
      </c>
      <c r="N47" s="88">
        <v>71.400000000000006</v>
      </c>
      <c r="O47" s="25">
        <f t="shared" si="15"/>
        <v>30</v>
      </c>
      <c r="P47" s="26">
        <v>836.6</v>
      </c>
      <c r="Q47" s="41">
        <f>+N47*O47</f>
        <v>2142</v>
      </c>
      <c r="R47" s="28">
        <v>250</v>
      </c>
      <c r="S47" s="29">
        <f t="shared" si="16"/>
        <v>3228.6</v>
      </c>
      <c r="T47" s="31">
        <f t="shared" si="13"/>
        <v>143.87</v>
      </c>
      <c r="U47" s="79">
        <v>0</v>
      </c>
      <c r="V47" s="30">
        <v>0</v>
      </c>
      <c r="W47" s="31">
        <f t="shared" si="17"/>
        <v>143.87</v>
      </c>
      <c r="X47" s="81">
        <f t="shared" si="14"/>
        <v>3084.73</v>
      </c>
    </row>
    <row r="48" spans="1:24" x14ac:dyDescent="0.3">
      <c r="A48" s="16">
        <v>34</v>
      </c>
      <c r="B48" s="17">
        <v>9901433972</v>
      </c>
      <c r="C48" s="17" t="s">
        <v>187</v>
      </c>
      <c r="D48" s="33">
        <v>1475498</v>
      </c>
      <c r="E48" s="46" t="s">
        <v>54</v>
      </c>
      <c r="F48" s="36" t="s">
        <v>61</v>
      </c>
      <c r="G48" s="47">
        <v>1826488930506</v>
      </c>
      <c r="H48" s="77">
        <v>64104915</v>
      </c>
      <c r="I48" s="36">
        <v>3137135315</v>
      </c>
      <c r="J48" s="166" t="s">
        <v>68</v>
      </c>
      <c r="K48" s="37">
        <v>37681</v>
      </c>
      <c r="L48" s="37">
        <v>37803</v>
      </c>
      <c r="M48" s="46" t="s">
        <v>58</v>
      </c>
      <c r="N48" s="88">
        <v>71.400000000000006</v>
      </c>
      <c r="O48" s="25">
        <f t="shared" si="15"/>
        <v>30</v>
      </c>
      <c r="P48" s="26">
        <v>836.6</v>
      </c>
      <c r="Q48" s="41">
        <f t="shared" si="12"/>
        <v>2142</v>
      </c>
      <c r="R48" s="28">
        <v>250</v>
      </c>
      <c r="S48" s="29">
        <f t="shared" si="16"/>
        <v>3228.6</v>
      </c>
      <c r="T48" s="31">
        <f t="shared" si="13"/>
        <v>143.87</v>
      </c>
      <c r="U48" s="79">
        <v>0</v>
      </c>
      <c r="V48" s="30">
        <v>0</v>
      </c>
      <c r="W48" s="31">
        <f t="shared" si="17"/>
        <v>143.87</v>
      </c>
      <c r="X48" s="81">
        <f t="shared" si="14"/>
        <v>3084.73</v>
      </c>
    </row>
    <row r="49" spans="1:24" x14ac:dyDescent="0.3">
      <c r="A49" s="16">
        <v>35</v>
      </c>
      <c r="B49" s="17">
        <v>9901355144</v>
      </c>
      <c r="C49" s="17" t="s">
        <v>188</v>
      </c>
      <c r="D49" s="33">
        <v>1475499</v>
      </c>
      <c r="E49" s="46" t="s">
        <v>54</v>
      </c>
      <c r="F49" s="36" t="s">
        <v>61</v>
      </c>
      <c r="G49" s="47">
        <v>1724504891607</v>
      </c>
      <c r="H49" s="77">
        <v>74868462</v>
      </c>
      <c r="I49" s="36">
        <v>3287036524</v>
      </c>
      <c r="J49" s="165" t="s">
        <v>69</v>
      </c>
      <c r="K49" s="82">
        <v>42887</v>
      </c>
      <c r="L49" s="82"/>
      <c r="M49" s="46" t="s">
        <v>58</v>
      </c>
      <c r="N49" s="88">
        <v>71.400000000000006</v>
      </c>
      <c r="O49" s="25">
        <f t="shared" si="15"/>
        <v>30</v>
      </c>
      <c r="P49" s="26">
        <v>836.6</v>
      </c>
      <c r="Q49" s="41">
        <f t="shared" si="12"/>
        <v>2142</v>
      </c>
      <c r="R49" s="28">
        <v>250</v>
      </c>
      <c r="S49" s="29">
        <f t="shared" si="16"/>
        <v>3228.6</v>
      </c>
      <c r="T49" s="31">
        <f t="shared" si="13"/>
        <v>143.87</v>
      </c>
      <c r="U49" s="79">
        <v>0</v>
      </c>
      <c r="V49" s="30">
        <v>0</v>
      </c>
      <c r="W49" s="31">
        <f t="shared" si="17"/>
        <v>143.87</v>
      </c>
      <c r="X49" s="81">
        <f t="shared" ref="X49:X65" si="22">ROUND(S49-W49,2)</f>
        <v>3084.73</v>
      </c>
    </row>
    <row r="50" spans="1:24" x14ac:dyDescent="0.3">
      <c r="A50" s="16">
        <v>36</v>
      </c>
      <c r="B50" s="17">
        <v>9901110190</v>
      </c>
      <c r="C50" s="17" t="s">
        <v>191</v>
      </c>
      <c r="D50" s="33">
        <v>1475500</v>
      </c>
      <c r="E50" s="46" t="s">
        <v>54</v>
      </c>
      <c r="F50" s="36" t="s">
        <v>61</v>
      </c>
      <c r="G50" s="47">
        <v>2622216080608</v>
      </c>
      <c r="H50" s="77">
        <v>75572230</v>
      </c>
      <c r="I50" s="36">
        <v>3493030662</v>
      </c>
      <c r="J50" s="165" t="s">
        <v>70</v>
      </c>
      <c r="K50" s="82">
        <v>43101</v>
      </c>
      <c r="L50" s="82">
        <v>41276</v>
      </c>
      <c r="M50" s="46" t="s">
        <v>58</v>
      </c>
      <c r="N50" s="88">
        <v>71.400000000000006</v>
      </c>
      <c r="O50" s="25">
        <f t="shared" si="15"/>
        <v>30</v>
      </c>
      <c r="P50" s="26">
        <v>836.6</v>
      </c>
      <c r="Q50" s="41">
        <f t="shared" si="12"/>
        <v>2142</v>
      </c>
      <c r="R50" s="28">
        <v>250</v>
      </c>
      <c r="S50" s="29">
        <f t="shared" si="16"/>
        <v>3228.6</v>
      </c>
      <c r="T50" s="31">
        <f t="shared" si="13"/>
        <v>143.87</v>
      </c>
      <c r="U50" s="79">
        <v>1726.94</v>
      </c>
      <c r="V50" s="30">
        <v>0</v>
      </c>
      <c r="W50" s="31">
        <f t="shared" si="17"/>
        <v>1870.81</v>
      </c>
      <c r="X50" s="81">
        <f t="shared" si="22"/>
        <v>1357.79</v>
      </c>
    </row>
    <row r="51" spans="1:24" x14ac:dyDescent="0.3">
      <c r="A51" s="16">
        <v>37</v>
      </c>
      <c r="B51" s="17">
        <v>9901001016</v>
      </c>
      <c r="C51" s="17" t="s">
        <v>192</v>
      </c>
      <c r="D51" s="33">
        <v>1475501</v>
      </c>
      <c r="E51" s="46" t="s">
        <v>54</v>
      </c>
      <c r="F51" s="36" t="s">
        <v>61</v>
      </c>
      <c r="G51" s="47">
        <v>1914238580117</v>
      </c>
      <c r="H51" s="77">
        <v>50474693</v>
      </c>
      <c r="I51" s="36">
        <v>3229011703</v>
      </c>
      <c r="J51" s="165" t="s">
        <v>71</v>
      </c>
      <c r="K51" s="82">
        <v>43101</v>
      </c>
      <c r="L51" s="82"/>
      <c r="M51" s="46" t="s">
        <v>58</v>
      </c>
      <c r="N51" s="88">
        <v>71.400000000000006</v>
      </c>
      <c r="O51" s="25">
        <f t="shared" si="15"/>
        <v>30</v>
      </c>
      <c r="P51" s="26">
        <v>836.6</v>
      </c>
      <c r="Q51" s="41">
        <f t="shared" si="12"/>
        <v>2142</v>
      </c>
      <c r="R51" s="28">
        <v>250</v>
      </c>
      <c r="S51" s="29">
        <f t="shared" si="16"/>
        <v>3228.6</v>
      </c>
      <c r="T51" s="31">
        <f t="shared" si="13"/>
        <v>143.87</v>
      </c>
      <c r="U51" s="79">
        <v>0</v>
      </c>
      <c r="V51" s="30">
        <v>749.7</v>
      </c>
      <c r="W51" s="31">
        <f t="shared" si="17"/>
        <v>893.57</v>
      </c>
      <c r="X51" s="81">
        <f t="shared" si="22"/>
        <v>2335.0300000000002</v>
      </c>
    </row>
    <row r="52" spans="1:24" x14ac:dyDescent="0.3">
      <c r="A52" s="16">
        <v>38</v>
      </c>
      <c r="B52" s="17">
        <v>9901000969</v>
      </c>
      <c r="C52" s="17" t="s">
        <v>194</v>
      </c>
      <c r="D52" s="33">
        <v>1475502</v>
      </c>
      <c r="E52" s="46" t="s">
        <v>54</v>
      </c>
      <c r="F52" s="36" t="s">
        <v>61</v>
      </c>
      <c r="G52" s="47">
        <v>1854499720117</v>
      </c>
      <c r="H52" s="77">
        <v>48667919</v>
      </c>
      <c r="I52" s="36">
        <v>3229010483</v>
      </c>
      <c r="J52" s="165" t="s">
        <v>72</v>
      </c>
      <c r="K52" s="82">
        <v>43101</v>
      </c>
      <c r="L52" s="82">
        <v>37258</v>
      </c>
      <c r="M52" s="46" t="s">
        <v>58</v>
      </c>
      <c r="N52" s="88">
        <v>71.400000000000006</v>
      </c>
      <c r="O52" s="25">
        <f t="shared" si="15"/>
        <v>30</v>
      </c>
      <c r="P52" s="26">
        <v>836.6</v>
      </c>
      <c r="Q52" s="41">
        <f t="shared" si="12"/>
        <v>2142</v>
      </c>
      <c r="R52" s="28">
        <v>250</v>
      </c>
      <c r="S52" s="29">
        <f t="shared" si="16"/>
        <v>3228.6</v>
      </c>
      <c r="T52" s="31">
        <f t="shared" si="13"/>
        <v>143.87</v>
      </c>
      <c r="U52" s="79">
        <v>0</v>
      </c>
      <c r="V52" s="30">
        <v>351.72</v>
      </c>
      <c r="W52" s="31">
        <f t="shared" si="17"/>
        <v>495.59</v>
      </c>
      <c r="X52" s="81">
        <f t="shared" si="22"/>
        <v>2733.01</v>
      </c>
    </row>
    <row r="53" spans="1:24" x14ac:dyDescent="0.3">
      <c r="A53" s="16">
        <v>39</v>
      </c>
      <c r="B53" s="17">
        <v>9901197067</v>
      </c>
      <c r="C53" s="17" t="s">
        <v>193</v>
      </c>
      <c r="D53" s="33">
        <v>1475503</v>
      </c>
      <c r="E53" s="46" t="s">
        <v>54</v>
      </c>
      <c r="F53" s="36" t="s">
        <v>61</v>
      </c>
      <c r="G53" s="47">
        <v>2176923460501</v>
      </c>
      <c r="H53" s="77">
        <v>49040901</v>
      </c>
      <c r="I53" s="36">
        <v>3287027181</v>
      </c>
      <c r="J53" s="165" t="s">
        <v>73</v>
      </c>
      <c r="K53" s="82">
        <v>43101</v>
      </c>
      <c r="L53" s="82"/>
      <c r="M53" s="46" t="s">
        <v>58</v>
      </c>
      <c r="N53" s="88">
        <v>71.400000000000006</v>
      </c>
      <c r="O53" s="25">
        <f t="shared" si="15"/>
        <v>30</v>
      </c>
      <c r="P53" s="26">
        <v>836.6</v>
      </c>
      <c r="Q53" s="41">
        <f t="shared" si="12"/>
        <v>2142</v>
      </c>
      <c r="R53" s="28">
        <v>250</v>
      </c>
      <c r="S53" s="29">
        <f t="shared" si="16"/>
        <v>3228.6</v>
      </c>
      <c r="T53" s="31">
        <f t="shared" si="13"/>
        <v>143.87</v>
      </c>
      <c r="U53" s="79">
        <v>0</v>
      </c>
      <c r="V53" s="79">
        <v>417.6</v>
      </c>
      <c r="W53" s="31">
        <f t="shared" si="17"/>
        <v>561.47</v>
      </c>
      <c r="X53" s="81">
        <f t="shared" si="22"/>
        <v>2667.13</v>
      </c>
    </row>
    <row r="54" spans="1:24" x14ac:dyDescent="0.3">
      <c r="A54" s="16">
        <v>40</v>
      </c>
      <c r="B54" s="17">
        <v>9901001044</v>
      </c>
      <c r="C54" s="17" t="s">
        <v>195</v>
      </c>
      <c r="D54" s="33">
        <v>1475504</v>
      </c>
      <c r="E54" s="46" t="s">
        <v>54</v>
      </c>
      <c r="F54" s="36" t="s">
        <v>61</v>
      </c>
      <c r="G54" s="47">
        <v>1974051420207</v>
      </c>
      <c r="H54" s="77">
        <v>50005448</v>
      </c>
      <c r="I54" s="36">
        <v>3216008414</v>
      </c>
      <c r="J54" s="165" t="s">
        <v>102</v>
      </c>
      <c r="K54" s="82">
        <v>43101</v>
      </c>
      <c r="L54" s="82"/>
      <c r="M54" s="46" t="s">
        <v>58</v>
      </c>
      <c r="N54" s="88">
        <v>71.400000000000006</v>
      </c>
      <c r="O54" s="25">
        <f t="shared" si="15"/>
        <v>30</v>
      </c>
      <c r="P54" s="26">
        <v>836.6</v>
      </c>
      <c r="Q54" s="41">
        <f t="shared" si="12"/>
        <v>2142</v>
      </c>
      <c r="R54" s="28">
        <v>250</v>
      </c>
      <c r="S54" s="29">
        <f t="shared" si="16"/>
        <v>3228.6</v>
      </c>
      <c r="T54" s="31">
        <f t="shared" si="13"/>
        <v>143.87</v>
      </c>
      <c r="U54" s="79">
        <v>0</v>
      </c>
      <c r="V54" s="30">
        <v>700</v>
      </c>
      <c r="W54" s="31">
        <f t="shared" si="17"/>
        <v>843.87</v>
      </c>
      <c r="X54" s="81">
        <f t="shared" si="22"/>
        <v>2384.73</v>
      </c>
    </row>
    <row r="55" spans="1:24" x14ac:dyDescent="0.3">
      <c r="A55" s="16">
        <v>41</v>
      </c>
      <c r="B55" s="17">
        <v>9901533112</v>
      </c>
      <c r="C55" s="17" t="s">
        <v>197</v>
      </c>
      <c r="D55" s="33">
        <v>1475505</v>
      </c>
      <c r="E55" s="46" t="s">
        <v>54</v>
      </c>
      <c r="F55" s="36" t="s">
        <v>61</v>
      </c>
      <c r="G55" s="47">
        <v>3626164930115</v>
      </c>
      <c r="H55" s="77">
        <v>102805474</v>
      </c>
      <c r="I55" s="36">
        <v>3630035221</v>
      </c>
      <c r="J55" s="70" t="s">
        <v>74</v>
      </c>
      <c r="K55" s="89">
        <v>44564</v>
      </c>
      <c r="L55" s="89"/>
      <c r="M55" s="90">
        <f ca="1">TODAY()-K55</f>
        <v>696</v>
      </c>
      <c r="N55" s="88">
        <v>71.400000000000006</v>
      </c>
      <c r="O55" s="25">
        <f t="shared" si="15"/>
        <v>30</v>
      </c>
      <c r="P55" s="26">
        <v>836.6</v>
      </c>
      <c r="Q55" s="41">
        <f t="shared" si="12"/>
        <v>2142</v>
      </c>
      <c r="R55" s="28">
        <v>250</v>
      </c>
      <c r="S55" s="29">
        <f t="shared" si="16"/>
        <v>3228.6</v>
      </c>
      <c r="T55" s="31">
        <f t="shared" si="13"/>
        <v>143.87</v>
      </c>
      <c r="U55" s="79">
        <v>561.03</v>
      </c>
      <c r="V55" s="30">
        <v>0</v>
      </c>
      <c r="W55" s="31">
        <f t="shared" si="17"/>
        <v>704.9</v>
      </c>
      <c r="X55" s="81">
        <f t="shared" si="22"/>
        <v>2523.6999999999998</v>
      </c>
    </row>
    <row r="56" spans="1:24" x14ac:dyDescent="0.3">
      <c r="A56" s="16">
        <v>42</v>
      </c>
      <c r="B56" s="17">
        <v>9901377158</v>
      </c>
      <c r="C56" s="17" t="s">
        <v>196</v>
      </c>
      <c r="D56" s="33">
        <v>1475506</v>
      </c>
      <c r="E56" s="46" t="s">
        <v>54</v>
      </c>
      <c r="F56" s="36" t="s">
        <v>61</v>
      </c>
      <c r="G56" s="47">
        <v>1636773870503</v>
      </c>
      <c r="H56" s="77">
        <v>33415862</v>
      </c>
      <c r="I56" s="36">
        <v>3493048208</v>
      </c>
      <c r="J56" s="165" t="s">
        <v>75</v>
      </c>
      <c r="K56" s="82">
        <v>43101</v>
      </c>
      <c r="L56" s="82"/>
      <c r="M56" s="46" t="s">
        <v>58</v>
      </c>
      <c r="N56" s="88">
        <v>71.400000000000006</v>
      </c>
      <c r="O56" s="25">
        <f t="shared" si="15"/>
        <v>30</v>
      </c>
      <c r="P56" s="26">
        <v>836.6</v>
      </c>
      <c r="Q56" s="41">
        <f t="shared" si="12"/>
        <v>2142</v>
      </c>
      <c r="R56" s="28">
        <v>250</v>
      </c>
      <c r="S56" s="29">
        <f t="shared" si="16"/>
        <v>3228.6</v>
      </c>
      <c r="T56" s="31">
        <f t="shared" si="13"/>
        <v>143.87</v>
      </c>
      <c r="U56" s="79">
        <v>0</v>
      </c>
      <c r="V56" s="30">
        <v>0</v>
      </c>
      <c r="W56" s="31">
        <f t="shared" si="17"/>
        <v>143.87</v>
      </c>
      <c r="X56" s="81">
        <f t="shared" si="22"/>
        <v>3084.73</v>
      </c>
    </row>
    <row r="57" spans="1:24" x14ac:dyDescent="0.3">
      <c r="A57" s="16">
        <v>43</v>
      </c>
      <c r="B57" s="17">
        <v>9901381938</v>
      </c>
      <c r="C57" s="17" t="s">
        <v>198</v>
      </c>
      <c r="D57" s="33">
        <v>1475507</v>
      </c>
      <c r="E57" s="46" t="s">
        <v>54</v>
      </c>
      <c r="F57" s="36" t="s">
        <v>61</v>
      </c>
      <c r="G57" s="47">
        <v>2422042280115</v>
      </c>
      <c r="H57" s="77">
        <v>62215434</v>
      </c>
      <c r="I57" s="36">
        <v>3628011282</v>
      </c>
      <c r="J57" s="165" t="s">
        <v>76</v>
      </c>
      <c r="K57" s="82">
        <v>43101</v>
      </c>
      <c r="L57" s="82"/>
      <c r="M57" s="46" t="s">
        <v>58</v>
      </c>
      <c r="N57" s="88">
        <v>71.400000000000006</v>
      </c>
      <c r="O57" s="25">
        <f t="shared" si="15"/>
        <v>30</v>
      </c>
      <c r="P57" s="26">
        <v>836.6</v>
      </c>
      <c r="Q57" s="41">
        <f t="shared" si="12"/>
        <v>2142</v>
      </c>
      <c r="R57" s="28">
        <v>250</v>
      </c>
      <c r="S57" s="29">
        <f t="shared" si="16"/>
        <v>3228.6</v>
      </c>
      <c r="T57" s="31">
        <f t="shared" si="13"/>
        <v>143.87</v>
      </c>
      <c r="U57" s="79">
        <v>0</v>
      </c>
      <c r="V57" s="30">
        <v>0</v>
      </c>
      <c r="W57" s="31">
        <f t="shared" si="17"/>
        <v>143.87</v>
      </c>
      <c r="X57" s="81">
        <f t="shared" si="22"/>
        <v>3084.73</v>
      </c>
    </row>
    <row r="58" spans="1:24" x14ac:dyDescent="0.3">
      <c r="A58" s="16">
        <v>44</v>
      </c>
      <c r="B58" s="17">
        <v>990099359</v>
      </c>
      <c r="C58" s="17" t="s">
        <v>199</v>
      </c>
      <c r="D58" s="33">
        <v>1475508</v>
      </c>
      <c r="E58" s="46" t="s">
        <v>54</v>
      </c>
      <c r="F58" s="36" t="s">
        <v>61</v>
      </c>
      <c r="G58" s="47">
        <v>1940133240114</v>
      </c>
      <c r="H58" s="36">
        <v>40848558</v>
      </c>
      <c r="I58" s="36">
        <v>3216003437</v>
      </c>
      <c r="J58" s="165" t="s">
        <v>77</v>
      </c>
      <c r="K58" s="82">
        <v>43101</v>
      </c>
      <c r="L58" s="82"/>
      <c r="M58" s="46" t="s">
        <v>58</v>
      </c>
      <c r="N58" s="88">
        <v>71.400000000000006</v>
      </c>
      <c r="O58" s="25">
        <f t="shared" si="15"/>
        <v>30</v>
      </c>
      <c r="P58" s="26">
        <v>836.6</v>
      </c>
      <c r="Q58" s="41">
        <f t="shared" si="12"/>
        <v>2142</v>
      </c>
      <c r="R58" s="28">
        <v>250</v>
      </c>
      <c r="S58" s="29">
        <f t="shared" si="16"/>
        <v>3228.6</v>
      </c>
      <c r="T58" s="31">
        <f t="shared" si="13"/>
        <v>143.87</v>
      </c>
      <c r="U58" s="79">
        <v>0</v>
      </c>
      <c r="V58" s="30">
        <v>0</v>
      </c>
      <c r="W58" s="31">
        <f t="shared" si="17"/>
        <v>143.87</v>
      </c>
      <c r="X58" s="81">
        <f t="shared" si="22"/>
        <v>3084.73</v>
      </c>
    </row>
    <row r="59" spans="1:24" ht="19.5" customHeight="1" x14ac:dyDescent="0.3">
      <c r="A59" s="16">
        <v>45</v>
      </c>
      <c r="B59" s="17">
        <v>9901355143</v>
      </c>
      <c r="C59" s="17" t="s">
        <v>200</v>
      </c>
      <c r="D59" s="33">
        <v>1475509</v>
      </c>
      <c r="E59" s="46" t="s">
        <v>54</v>
      </c>
      <c r="F59" s="36" t="s">
        <v>61</v>
      </c>
      <c r="G59" s="47">
        <v>2572077241210</v>
      </c>
      <c r="H59" s="77">
        <v>15958965</v>
      </c>
      <c r="I59" s="36">
        <v>3661014699</v>
      </c>
      <c r="J59" s="165" t="s">
        <v>78</v>
      </c>
      <c r="K59" s="82">
        <v>43101</v>
      </c>
      <c r="L59" s="82"/>
      <c r="M59" s="46" t="s">
        <v>58</v>
      </c>
      <c r="N59" s="88">
        <v>71.400000000000006</v>
      </c>
      <c r="O59" s="25">
        <f t="shared" si="15"/>
        <v>30</v>
      </c>
      <c r="P59" s="26">
        <v>836.6</v>
      </c>
      <c r="Q59" s="41">
        <f t="shared" si="12"/>
        <v>2142</v>
      </c>
      <c r="R59" s="28">
        <v>250</v>
      </c>
      <c r="S59" s="29">
        <f t="shared" si="16"/>
        <v>3228.6</v>
      </c>
      <c r="T59" s="31">
        <f t="shared" si="13"/>
        <v>143.87</v>
      </c>
      <c r="U59" s="79">
        <v>0</v>
      </c>
      <c r="V59" s="30">
        <v>0</v>
      </c>
      <c r="W59" s="31">
        <f t="shared" si="17"/>
        <v>143.87</v>
      </c>
      <c r="X59" s="81">
        <f t="shared" si="22"/>
        <v>3084.73</v>
      </c>
    </row>
    <row r="60" spans="1:24" x14ac:dyDescent="0.3">
      <c r="A60" s="16">
        <v>46</v>
      </c>
      <c r="B60" s="17">
        <v>9901390586</v>
      </c>
      <c r="C60" s="17" t="s">
        <v>203</v>
      </c>
      <c r="D60" s="33">
        <v>1475510</v>
      </c>
      <c r="E60" s="46" t="s">
        <v>54</v>
      </c>
      <c r="F60" s="36" t="s">
        <v>61</v>
      </c>
      <c r="G60" s="47">
        <v>2526787370101</v>
      </c>
      <c r="H60" s="77">
        <v>7053819</v>
      </c>
      <c r="I60" s="36">
        <v>3216033718</v>
      </c>
      <c r="J60" s="166" t="s">
        <v>79</v>
      </c>
      <c r="K60" s="82">
        <v>43101</v>
      </c>
      <c r="L60" s="82"/>
      <c r="M60" s="46" t="s">
        <v>58</v>
      </c>
      <c r="N60" s="88">
        <v>71.400000000000006</v>
      </c>
      <c r="O60" s="25">
        <f t="shared" si="15"/>
        <v>30</v>
      </c>
      <c r="P60" s="26">
        <v>836.6</v>
      </c>
      <c r="Q60" s="41">
        <f t="shared" si="12"/>
        <v>2142</v>
      </c>
      <c r="R60" s="28">
        <v>250</v>
      </c>
      <c r="S60" s="29">
        <f t="shared" si="16"/>
        <v>3228.6</v>
      </c>
      <c r="T60" s="31">
        <f t="shared" si="13"/>
        <v>143.87</v>
      </c>
      <c r="U60" s="79">
        <v>0</v>
      </c>
      <c r="V60" s="30">
        <v>0</v>
      </c>
      <c r="W60" s="31">
        <f t="shared" si="17"/>
        <v>143.87</v>
      </c>
      <c r="X60" s="81">
        <f t="shared" si="22"/>
        <v>3084.73</v>
      </c>
    </row>
    <row r="61" spans="1:24" x14ac:dyDescent="0.3">
      <c r="A61" s="16">
        <v>47</v>
      </c>
      <c r="B61" s="17">
        <v>9901053470</v>
      </c>
      <c r="C61" s="17" t="s">
        <v>201</v>
      </c>
      <c r="D61" s="33">
        <v>1475511</v>
      </c>
      <c r="E61" s="46" t="s">
        <v>54</v>
      </c>
      <c r="F61" s="36" t="s">
        <v>61</v>
      </c>
      <c r="G61" s="47">
        <v>2342838660101</v>
      </c>
      <c r="H61" s="77">
        <v>68620519</v>
      </c>
      <c r="I61" s="36">
        <v>3078038775</v>
      </c>
      <c r="J61" s="165" t="s">
        <v>80</v>
      </c>
      <c r="K61" s="82">
        <v>43466</v>
      </c>
      <c r="L61" s="82">
        <v>37258</v>
      </c>
      <c r="M61" s="46" t="s">
        <v>58</v>
      </c>
      <c r="N61" s="88">
        <v>71.400000000000006</v>
      </c>
      <c r="O61" s="25">
        <f t="shared" si="15"/>
        <v>30</v>
      </c>
      <c r="P61" s="26">
        <v>836.6</v>
      </c>
      <c r="Q61" s="41">
        <f t="shared" si="12"/>
        <v>2142</v>
      </c>
      <c r="R61" s="28">
        <v>250</v>
      </c>
      <c r="S61" s="29">
        <f t="shared" si="16"/>
        <v>3228.6</v>
      </c>
      <c r="T61" s="31">
        <f t="shared" si="13"/>
        <v>143.87</v>
      </c>
      <c r="U61" s="79">
        <v>0</v>
      </c>
      <c r="V61" s="30">
        <v>0</v>
      </c>
      <c r="W61" s="31">
        <f t="shared" si="17"/>
        <v>143.87</v>
      </c>
      <c r="X61" s="81">
        <f t="shared" si="22"/>
        <v>3084.73</v>
      </c>
    </row>
    <row r="62" spans="1:24" ht="18" customHeight="1" x14ac:dyDescent="0.3">
      <c r="A62" s="16">
        <v>48</v>
      </c>
      <c r="B62" s="17">
        <v>9901300745</v>
      </c>
      <c r="C62" s="17" t="s">
        <v>207</v>
      </c>
      <c r="D62" s="33">
        <v>1475512</v>
      </c>
      <c r="E62" s="46" t="s">
        <v>54</v>
      </c>
      <c r="F62" s="36" t="s">
        <v>34</v>
      </c>
      <c r="G62" s="47">
        <v>2250745321109</v>
      </c>
      <c r="H62" s="77">
        <v>30535506</v>
      </c>
      <c r="I62" s="36">
        <v>3661012641</v>
      </c>
      <c r="J62" s="166" t="s">
        <v>82</v>
      </c>
      <c r="K62" s="91">
        <v>43101</v>
      </c>
      <c r="L62" s="91"/>
      <c r="M62" s="46" t="s">
        <v>58</v>
      </c>
      <c r="N62" s="92">
        <v>71.400000000000006</v>
      </c>
      <c r="O62" s="25">
        <f t="shared" si="15"/>
        <v>30</v>
      </c>
      <c r="P62" s="26">
        <v>836.6</v>
      </c>
      <c r="Q62" s="41">
        <f t="shared" si="12"/>
        <v>2142</v>
      </c>
      <c r="R62" s="28">
        <v>250</v>
      </c>
      <c r="S62" s="29">
        <f t="shared" si="16"/>
        <v>3228.6</v>
      </c>
      <c r="T62" s="31">
        <f t="shared" si="13"/>
        <v>143.87</v>
      </c>
      <c r="U62" s="79">
        <v>0</v>
      </c>
      <c r="V62" s="79">
        <v>417.6</v>
      </c>
      <c r="W62" s="31">
        <f t="shared" si="17"/>
        <v>561.47</v>
      </c>
      <c r="X62" s="81">
        <f t="shared" si="22"/>
        <v>2667.13</v>
      </c>
    </row>
    <row r="63" spans="1:24" x14ac:dyDescent="0.3">
      <c r="A63" s="16">
        <v>49</v>
      </c>
      <c r="B63" s="17">
        <v>990099265</v>
      </c>
      <c r="C63" s="17" t="s">
        <v>208</v>
      </c>
      <c r="D63" s="33">
        <v>1475513</v>
      </c>
      <c r="E63" s="46" t="s">
        <v>54</v>
      </c>
      <c r="F63" s="36" t="s">
        <v>34</v>
      </c>
      <c r="G63" s="47">
        <v>1842087420116</v>
      </c>
      <c r="H63" s="77">
        <v>50414623</v>
      </c>
      <c r="I63" s="36">
        <v>3229011717</v>
      </c>
      <c r="J63" s="166" t="s">
        <v>84</v>
      </c>
      <c r="K63" s="37">
        <v>43101</v>
      </c>
      <c r="L63" s="37">
        <v>37988</v>
      </c>
      <c r="M63" s="46" t="s">
        <v>58</v>
      </c>
      <c r="N63" s="39">
        <v>71.400000000000006</v>
      </c>
      <c r="O63" s="25">
        <f t="shared" si="15"/>
        <v>30</v>
      </c>
      <c r="P63" s="26">
        <v>836.6</v>
      </c>
      <c r="Q63" s="41">
        <f t="shared" si="12"/>
        <v>2142</v>
      </c>
      <c r="R63" s="28">
        <v>250</v>
      </c>
      <c r="S63" s="29">
        <f t="shared" si="16"/>
        <v>3228.6</v>
      </c>
      <c r="T63" s="31">
        <f t="shared" si="13"/>
        <v>143.87</v>
      </c>
      <c r="U63" s="79">
        <v>0</v>
      </c>
      <c r="V63" s="30">
        <v>0</v>
      </c>
      <c r="W63" s="31">
        <f t="shared" si="17"/>
        <v>143.87</v>
      </c>
      <c r="X63" s="81">
        <f t="shared" si="22"/>
        <v>3084.73</v>
      </c>
    </row>
    <row r="64" spans="1:24" x14ac:dyDescent="0.3">
      <c r="A64" s="16">
        <v>50</v>
      </c>
      <c r="B64" s="17">
        <v>9901402381</v>
      </c>
      <c r="C64" s="17" t="s">
        <v>209</v>
      </c>
      <c r="D64" s="33">
        <v>1475514</v>
      </c>
      <c r="E64" s="46" t="s">
        <v>54</v>
      </c>
      <c r="F64" s="36" t="s">
        <v>34</v>
      </c>
      <c r="G64" s="47">
        <v>2576489840313</v>
      </c>
      <c r="H64" s="77">
        <v>37047566</v>
      </c>
      <c r="I64" s="36">
        <v>3287038930</v>
      </c>
      <c r="J64" s="165" t="s">
        <v>85</v>
      </c>
      <c r="K64" s="37">
        <v>43101</v>
      </c>
      <c r="L64" s="37"/>
      <c r="M64" s="46" t="s">
        <v>58</v>
      </c>
      <c r="N64" s="39">
        <v>71.400000000000006</v>
      </c>
      <c r="O64" s="25">
        <f t="shared" si="15"/>
        <v>30</v>
      </c>
      <c r="P64" s="26">
        <v>836.6</v>
      </c>
      <c r="Q64" s="41">
        <f t="shared" si="12"/>
        <v>2142</v>
      </c>
      <c r="R64" s="28">
        <v>250</v>
      </c>
      <c r="S64" s="29">
        <f t="shared" si="16"/>
        <v>3228.6</v>
      </c>
      <c r="T64" s="31">
        <f t="shared" si="13"/>
        <v>143.87</v>
      </c>
      <c r="U64" s="79">
        <v>1197.58</v>
      </c>
      <c r="V64" s="30">
        <v>0</v>
      </c>
      <c r="W64" s="31">
        <f t="shared" si="17"/>
        <v>1341.45</v>
      </c>
      <c r="X64" s="81">
        <f t="shared" si="22"/>
        <v>1887.15</v>
      </c>
    </row>
    <row r="65" spans="1:24" x14ac:dyDescent="0.3">
      <c r="A65" s="16">
        <v>51</v>
      </c>
      <c r="B65" s="17">
        <v>9901434023</v>
      </c>
      <c r="C65" s="17" t="s">
        <v>210</v>
      </c>
      <c r="D65" s="33">
        <v>1475515</v>
      </c>
      <c r="E65" s="46" t="s">
        <v>54</v>
      </c>
      <c r="F65" s="36" t="s">
        <v>34</v>
      </c>
      <c r="G65" s="84">
        <v>1698716140101</v>
      </c>
      <c r="H65" s="77">
        <v>47565764</v>
      </c>
      <c r="I65" s="85">
        <v>4216002514</v>
      </c>
      <c r="J65" s="165" t="s">
        <v>158</v>
      </c>
      <c r="K65" s="86">
        <v>44929</v>
      </c>
      <c r="L65" s="86">
        <v>44929</v>
      </c>
      <c r="M65" s="87"/>
      <c r="N65" s="39">
        <v>71.400000000000006</v>
      </c>
      <c r="O65" s="25">
        <f t="shared" si="15"/>
        <v>30</v>
      </c>
      <c r="P65" s="26">
        <v>836.6</v>
      </c>
      <c r="Q65" s="41">
        <f t="shared" si="12"/>
        <v>2142</v>
      </c>
      <c r="R65" s="28">
        <v>250</v>
      </c>
      <c r="S65" s="29">
        <f t="shared" si="16"/>
        <v>3228.6</v>
      </c>
      <c r="T65" s="31">
        <f t="shared" si="13"/>
        <v>143.87</v>
      </c>
      <c r="U65" s="79">
        <v>0</v>
      </c>
      <c r="V65" s="30">
        <v>0</v>
      </c>
      <c r="W65" s="31">
        <f t="shared" si="17"/>
        <v>143.87</v>
      </c>
      <c r="X65" s="81">
        <f t="shared" si="22"/>
        <v>3084.73</v>
      </c>
    </row>
    <row r="66" spans="1:24" x14ac:dyDescent="0.3">
      <c r="A66" s="16">
        <v>52</v>
      </c>
      <c r="B66" s="17">
        <v>9901405736</v>
      </c>
      <c r="C66" s="17" t="s">
        <v>211</v>
      </c>
      <c r="D66" s="33">
        <v>1475516</v>
      </c>
      <c r="E66" s="46" t="s">
        <v>54</v>
      </c>
      <c r="F66" s="18" t="s">
        <v>34</v>
      </c>
      <c r="G66" s="93">
        <v>2108026340114</v>
      </c>
      <c r="H66" s="77">
        <v>96791411</v>
      </c>
      <c r="I66" s="18">
        <v>3164078632</v>
      </c>
      <c r="J66" s="166" t="s">
        <v>86</v>
      </c>
      <c r="K66" s="37">
        <v>43101</v>
      </c>
      <c r="L66" s="37"/>
      <c r="M66" s="46" t="s">
        <v>58</v>
      </c>
      <c r="N66" s="39">
        <v>71.400000000000006</v>
      </c>
      <c r="O66" s="25">
        <f t="shared" si="15"/>
        <v>30</v>
      </c>
      <c r="P66" s="26">
        <v>836.6</v>
      </c>
      <c r="Q66" s="41">
        <f t="shared" si="12"/>
        <v>2142</v>
      </c>
      <c r="R66" s="28">
        <v>250</v>
      </c>
      <c r="S66" s="29">
        <f t="shared" si="16"/>
        <v>3228.6</v>
      </c>
      <c r="T66" s="31">
        <f t="shared" si="13"/>
        <v>143.87</v>
      </c>
      <c r="U66" s="79">
        <v>0</v>
      </c>
      <c r="V66" s="30">
        <v>0</v>
      </c>
      <c r="W66" s="31">
        <f t="shared" si="17"/>
        <v>143.87</v>
      </c>
      <c r="X66" s="81">
        <f>ROUND(S66-W66,2)</f>
        <v>3084.73</v>
      </c>
    </row>
    <row r="67" spans="1:24" x14ac:dyDescent="0.3">
      <c r="A67" s="16">
        <v>53</v>
      </c>
      <c r="B67" s="17">
        <v>9901451096</v>
      </c>
      <c r="C67" s="17" t="s">
        <v>212</v>
      </c>
      <c r="D67" s="94">
        <v>1475517</v>
      </c>
      <c r="E67" s="95" t="s">
        <v>54</v>
      </c>
      <c r="F67" s="85" t="s">
        <v>34</v>
      </c>
      <c r="G67" s="84">
        <v>1644087542205</v>
      </c>
      <c r="H67" s="96">
        <v>3542602</v>
      </c>
      <c r="I67" s="85">
        <v>3493056812</v>
      </c>
      <c r="J67" s="167" t="s">
        <v>87</v>
      </c>
      <c r="K67" s="37">
        <v>43466</v>
      </c>
      <c r="L67" s="37"/>
      <c r="M67" s="46" t="s">
        <v>58</v>
      </c>
      <c r="N67" s="39">
        <v>71.400000000000006</v>
      </c>
      <c r="O67" s="25">
        <f t="shared" si="15"/>
        <v>30</v>
      </c>
      <c r="P67" s="26">
        <v>836.6</v>
      </c>
      <c r="Q67" s="41">
        <f t="shared" si="12"/>
        <v>2142</v>
      </c>
      <c r="R67" s="28">
        <v>250</v>
      </c>
      <c r="S67" s="29">
        <f t="shared" si="16"/>
        <v>3228.6</v>
      </c>
      <c r="T67" s="31">
        <f t="shared" si="13"/>
        <v>143.87</v>
      </c>
      <c r="U67" s="79">
        <v>0</v>
      </c>
      <c r="V67" s="30">
        <v>0</v>
      </c>
      <c r="W67" s="30">
        <f>ROUND(SUM(T67:V67),2)</f>
        <v>143.87</v>
      </c>
      <c r="X67" s="81">
        <f>ROUND(S67-W67,2)</f>
        <v>3084.73</v>
      </c>
    </row>
    <row r="68" spans="1:24" x14ac:dyDescent="0.3">
      <c r="A68" s="16">
        <v>54</v>
      </c>
      <c r="B68" s="17">
        <v>9901433974</v>
      </c>
      <c r="C68" s="17" t="s">
        <v>215</v>
      </c>
      <c r="D68" s="33">
        <v>1475518</v>
      </c>
      <c r="E68" s="46" t="s">
        <v>54</v>
      </c>
      <c r="F68" s="36" t="s">
        <v>34</v>
      </c>
      <c r="G68" s="47">
        <v>1721662680114</v>
      </c>
      <c r="H68" s="77">
        <v>29559545</v>
      </c>
      <c r="I68" s="36">
        <v>3216003318</v>
      </c>
      <c r="J68" s="166" t="s">
        <v>88</v>
      </c>
      <c r="K68" s="37">
        <v>39084</v>
      </c>
      <c r="L68" s="37"/>
      <c r="M68" s="46" t="s">
        <v>58</v>
      </c>
      <c r="N68" s="39">
        <v>71.400000000000006</v>
      </c>
      <c r="O68" s="25">
        <f t="shared" si="15"/>
        <v>30</v>
      </c>
      <c r="P68" s="26">
        <v>836.6</v>
      </c>
      <c r="Q68" s="41">
        <f t="shared" si="12"/>
        <v>2142</v>
      </c>
      <c r="R68" s="28">
        <v>250</v>
      </c>
      <c r="S68" s="29">
        <f t="shared" si="16"/>
        <v>3228.6</v>
      </c>
      <c r="T68" s="31">
        <f t="shared" si="13"/>
        <v>143.87</v>
      </c>
      <c r="U68" s="79">
        <v>0</v>
      </c>
      <c r="V68" s="30">
        <v>0</v>
      </c>
      <c r="W68" s="30">
        <f t="shared" ref="W68:W89" si="23">ROUND(SUM(T68:V68),2)</f>
        <v>143.87</v>
      </c>
      <c r="X68" s="81">
        <f>ROUND(S68-W68,2)</f>
        <v>3084.73</v>
      </c>
    </row>
    <row r="69" spans="1:24" x14ac:dyDescent="0.3">
      <c r="A69" s="16">
        <v>55</v>
      </c>
      <c r="B69" s="17">
        <v>9901434026</v>
      </c>
      <c r="C69" s="17" t="s">
        <v>213</v>
      </c>
      <c r="D69" s="33">
        <v>1475519</v>
      </c>
      <c r="E69" s="46" t="s">
        <v>54</v>
      </c>
      <c r="F69" s="36" t="s">
        <v>34</v>
      </c>
      <c r="G69" s="47">
        <v>1725481280114</v>
      </c>
      <c r="H69" s="77">
        <v>40504891</v>
      </c>
      <c r="I69" s="36">
        <v>3216001700</v>
      </c>
      <c r="J69" s="166" t="s">
        <v>156</v>
      </c>
      <c r="K69" s="86">
        <v>44929</v>
      </c>
      <c r="L69" s="86">
        <v>44929</v>
      </c>
      <c r="M69" s="87"/>
      <c r="N69" s="39">
        <v>71.400000000000006</v>
      </c>
      <c r="O69" s="25">
        <f t="shared" si="15"/>
        <v>30</v>
      </c>
      <c r="P69" s="26">
        <v>836.6</v>
      </c>
      <c r="Q69" s="41">
        <f t="shared" si="12"/>
        <v>2142</v>
      </c>
      <c r="R69" s="28">
        <v>250</v>
      </c>
      <c r="S69" s="29">
        <f t="shared" si="16"/>
        <v>3228.6</v>
      </c>
      <c r="T69" s="31">
        <f t="shared" si="13"/>
        <v>143.87</v>
      </c>
      <c r="U69" s="79">
        <v>0</v>
      </c>
      <c r="V69" s="30">
        <v>0</v>
      </c>
      <c r="W69" s="30">
        <f t="shared" si="23"/>
        <v>143.87</v>
      </c>
      <c r="X69" s="81">
        <f t="shared" ref="X69:X74" si="24">ROUND(S69-W69,2)</f>
        <v>3084.73</v>
      </c>
    </row>
    <row r="70" spans="1:24" x14ac:dyDescent="0.3">
      <c r="A70" s="16">
        <v>56</v>
      </c>
      <c r="B70" s="17">
        <v>9901434027</v>
      </c>
      <c r="C70" s="17" t="s">
        <v>214</v>
      </c>
      <c r="D70" s="33">
        <v>1475520</v>
      </c>
      <c r="E70" s="46" t="s">
        <v>54</v>
      </c>
      <c r="F70" s="36" t="s">
        <v>34</v>
      </c>
      <c r="G70" s="47">
        <v>1818932660101</v>
      </c>
      <c r="H70" s="77">
        <v>42113741</v>
      </c>
      <c r="I70" s="36">
        <v>3234009071</v>
      </c>
      <c r="J70" s="166" t="s">
        <v>157</v>
      </c>
      <c r="K70" s="86">
        <v>44929</v>
      </c>
      <c r="L70" s="86">
        <v>44929</v>
      </c>
      <c r="M70" s="87"/>
      <c r="N70" s="39">
        <v>71.400000000000006</v>
      </c>
      <c r="O70" s="25">
        <f t="shared" si="15"/>
        <v>30</v>
      </c>
      <c r="P70" s="26">
        <v>836.6</v>
      </c>
      <c r="Q70" s="41">
        <f t="shared" si="12"/>
        <v>2142</v>
      </c>
      <c r="R70" s="28">
        <v>250</v>
      </c>
      <c r="S70" s="29">
        <f t="shared" si="16"/>
        <v>3228.6</v>
      </c>
      <c r="T70" s="31">
        <f t="shared" si="13"/>
        <v>143.87</v>
      </c>
      <c r="U70" s="79">
        <v>0</v>
      </c>
      <c r="V70" s="30">
        <v>0</v>
      </c>
      <c r="W70" s="30">
        <f t="shared" si="23"/>
        <v>143.87</v>
      </c>
      <c r="X70" s="81">
        <f t="shared" si="24"/>
        <v>3084.73</v>
      </c>
    </row>
    <row r="71" spans="1:24" x14ac:dyDescent="0.3">
      <c r="A71" s="16">
        <v>57</v>
      </c>
      <c r="B71" s="17">
        <v>9901434028</v>
      </c>
      <c r="C71" s="17" t="s">
        <v>216</v>
      </c>
      <c r="D71" s="33">
        <v>1475521</v>
      </c>
      <c r="E71" s="46" t="s">
        <v>54</v>
      </c>
      <c r="F71" s="36" t="s">
        <v>34</v>
      </c>
      <c r="G71" s="47">
        <v>1633974490511</v>
      </c>
      <c r="H71" s="77">
        <v>43350054</v>
      </c>
      <c r="I71" s="36">
        <v>3216001801</v>
      </c>
      <c r="J71" s="166" t="s">
        <v>89</v>
      </c>
      <c r="K71" s="37">
        <v>37834</v>
      </c>
      <c r="L71" s="37">
        <v>37834</v>
      </c>
      <c r="M71" s="46" t="s">
        <v>58</v>
      </c>
      <c r="N71" s="39">
        <v>71.400000000000006</v>
      </c>
      <c r="O71" s="25">
        <f t="shared" si="15"/>
        <v>30</v>
      </c>
      <c r="P71" s="26">
        <v>836.6</v>
      </c>
      <c r="Q71" s="41">
        <f t="shared" si="12"/>
        <v>2142</v>
      </c>
      <c r="R71" s="28">
        <v>250</v>
      </c>
      <c r="S71" s="29">
        <f t="shared" si="16"/>
        <v>3228.6</v>
      </c>
      <c r="T71" s="31">
        <f t="shared" si="13"/>
        <v>143.87</v>
      </c>
      <c r="U71" s="79">
        <v>0</v>
      </c>
      <c r="V71" s="30">
        <v>0</v>
      </c>
      <c r="W71" s="30">
        <f t="shared" si="23"/>
        <v>143.87</v>
      </c>
      <c r="X71" s="81">
        <f t="shared" si="24"/>
        <v>3084.73</v>
      </c>
    </row>
    <row r="72" spans="1:24" x14ac:dyDescent="0.3">
      <c r="A72" s="16">
        <v>58</v>
      </c>
      <c r="B72" s="17">
        <v>9901434030</v>
      </c>
      <c r="C72" s="17" t="s">
        <v>217</v>
      </c>
      <c r="D72" s="33">
        <v>1475522</v>
      </c>
      <c r="E72" s="46" t="s">
        <v>54</v>
      </c>
      <c r="F72" s="36" t="s">
        <v>34</v>
      </c>
      <c r="G72" s="47">
        <v>2363144670114</v>
      </c>
      <c r="H72" s="77">
        <v>33333688</v>
      </c>
      <c r="I72" s="36">
        <v>3164034252</v>
      </c>
      <c r="J72" s="166" t="s">
        <v>90</v>
      </c>
      <c r="K72" s="37">
        <v>39608</v>
      </c>
      <c r="L72" s="37"/>
      <c r="M72" s="46" t="s">
        <v>58</v>
      </c>
      <c r="N72" s="39">
        <v>71.400000000000006</v>
      </c>
      <c r="O72" s="25">
        <f t="shared" si="15"/>
        <v>30</v>
      </c>
      <c r="P72" s="26">
        <v>836.6</v>
      </c>
      <c r="Q72" s="41">
        <f t="shared" si="12"/>
        <v>2142</v>
      </c>
      <c r="R72" s="28">
        <v>250</v>
      </c>
      <c r="S72" s="29">
        <f t="shared" si="16"/>
        <v>3228.6</v>
      </c>
      <c r="T72" s="31">
        <f t="shared" si="13"/>
        <v>143.87</v>
      </c>
      <c r="U72" s="79">
        <v>0</v>
      </c>
      <c r="V72" s="30">
        <v>0</v>
      </c>
      <c r="W72" s="30">
        <f t="shared" si="23"/>
        <v>143.87</v>
      </c>
      <c r="X72" s="81">
        <f t="shared" si="24"/>
        <v>3084.73</v>
      </c>
    </row>
    <row r="73" spans="1:24" x14ac:dyDescent="0.3">
      <c r="A73" s="16">
        <v>59</v>
      </c>
      <c r="B73" s="17">
        <v>9901000915</v>
      </c>
      <c r="C73" s="17" t="s">
        <v>218</v>
      </c>
      <c r="D73" s="33">
        <v>1475523</v>
      </c>
      <c r="E73" s="46" t="s">
        <v>54</v>
      </c>
      <c r="F73" s="36" t="s">
        <v>34</v>
      </c>
      <c r="G73" s="47">
        <v>2188035590114</v>
      </c>
      <c r="H73" s="77">
        <v>43591973</v>
      </c>
      <c r="I73" s="36">
        <v>3216001645</v>
      </c>
      <c r="J73" s="166" t="s">
        <v>91</v>
      </c>
      <c r="K73" s="37">
        <v>40179</v>
      </c>
      <c r="L73" s="37">
        <v>37258</v>
      </c>
      <c r="M73" s="46" t="s">
        <v>58</v>
      </c>
      <c r="N73" s="39">
        <v>71.400000000000006</v>
      </c>
      <c r="O73" s="25">
        <f t="shared" si="15"/>
        <v>30</v>
      </c>
      <c r="P73" s="26">
        <v>836.6</v>
      </c>
      <c r="Q73" s="41">
        <f t="shared" si="12"/>
        <v>2142</v>
      </c>
      <c r="R73" s="28">
        <v>250</v>
      </c>
      <c r="S73" s="29">
        <f t="shared" si="16"/>
        <v>3228.6</v>
      </c>
      <c r="T73" s="31">
        <f t="shared" si="13"/>
        <v>143.87</v>
      </c>
      <c r="U73" s="79">
        <v>0</v>
      </c>
      <c r="V73" s="30">
        <v>0</v>
      </c>
      <c r="W73" s="30">
        <f t="shared" si="23"/>
        <v>143.87</v>
      </c>
      <c r="X73" s="81">
        <f t="shared" si="24"/>
        <v>3084.73</v>
      </c>
    </row>
    <row r="74" spans="1:24" x14ac:dyDescent="0.3">
      <c r="A74" s="16">
        <v>60</v>
      </c>
      <c r="B74" s="17">
        <v>9901434029</v>
      </c>
      <c r="C74" s="17" t="s">
        <v>219</v>
      </c>
      <c r="D74" s="33">
        <v>1475524</v>
      </c>
      <c r="E74" s="46" t="s">
        <v>54</v>
      </c>
      <c r="F74" s="36" t="s">
        <v>34</v>
      </c>
      <c r="G74" s="47">
        <v>2369129331013</v>
      </c>
      <c r="H74" s="77">
        <v>53914368</v>
      </c>
      <c r="I74" s="36">
        <v>3164031580</v>
      </c>
      <c r="J74" s="166" t="s">
        <v>159</v>
      </c>
      <c r="K74" s="86">
        <v>44929</v>
      </c>
      <c r="L74" s="86">
        <v>44929</v>
      </c>
      <c r="M74" s="87"/>
      <c r="N74" s="39">
        <v>71.400000000000006</v>
      </c>
      <c r="O74" s="25">
        <f t="shared" si="15"/>
        <v>30</v>
      </c>
      <c r="P74" s="26">
        <v>836.6</v>
      </c>
      <c r="Q74" s="41">
        <f t="shared" si="12"/>
        <v>2142</v>
      </c>
      <c r="R74" s="28">
        <v>250</v>
      </c>
      <c r="S74" s="29">
        <f t="shared" si="16"/>
        <v>3228.6</v>
      </c>
      <c r="T74" s="31">
        <f t="shared" si="13"/>
        <v>143.87</v>
      </c>
      <c r="U74" s="79">
        <v>0</v>
      </c>
      <c r="V74" s="30">
        <v>0</v>
      </c>
      <c r="W74" s="30">
        <f t="shared" si="23"/>
        <v>143.87</v>
      </c>
      <c r="X74" s="81">
        <f t="shared" si="24"/>
        <v>3084.73</v>
      </c>
    </row>
    <row r="75" spans="1:24" x14ac:dyDescent="0.3">
      <c r="A75" s="16">
        <v>61</v>
      </c>
      <c r="B75" s="17">
        <v>9901434032</v>
      </c>
      <c r="C75" s="17" t="s">
        <v>220</v>
      </c>
      <c r="D75" s="33">
        <v>1475525</v>
      </c>
      <c r="E75" s="46" t="s">
        <v>54</v>
      </c>
      <c r="F75" s="36" t="s">
        <v>34</v>
      </c>
      <c r="G75" s="47">
        <v>1682425240114</v>
      </c>
      <c r="H75" s="77">
        <v>42113709</v>
      </c>
      <c r="I75" s="36">
        <v>3216004490</v>
      </c>
      <c r="J75" s="166" t="s">
        <v>92</v>
      </c>
      <c r="K75" s="37">
        <v>39084</v>
      </c>
      <c r="L75" s="37"/>
      <c r="M75" s="46" t="s">
        <v>58</v>
      </c>
      <c r="N75" s="39">
        <v>71.400000000000006</v>
      </c>
      <c r="O75" s="25">
        <f t="shared" si="15"/>
        <v>30</v>
      </c>
      <c r="P75" s="26">
        <v>836.6</v>
      </c>
      <c r="Q75" s="41">
        <f t="shared" si="12"/>
        <v>2142</v>
      </c>
      <c r="R75" s="28">
        <v>250</v>
      </c>
      <c r="S75" s="29">
        <f t="shared" si="16"/>
        <v>3228.6</v>
      </c>
      <c r="T75" s="31">
        <f t="shared" si="13"/>
        <v>143.87</v>
      </c>
      <c r="U75" s="79">
        <v>0</v>
      </c>
      <c r="V75" s="30">
        <v>0</v>
      </c>
      <c r="W75" s="30">
        <f t="shared" si="23"/>
        <v>143.87</v>
      </c>
      <c r="X75" s="81">
        <f t="shared" ref="X75:X89" si="25">ROUND(S75-W75,2)</f>
        <v>3084.73</v>
      </c>
    </row>
    <row r="76" spans="1:24" x14ac:dyDescent="0.3">
      <c r="A76" s="16">
        <v>62</v>
      </c>
      <c r="B76" s="17">
        <v>9901433976</v>
      </c>
      <c r="C76" s="17" t="s">
        <v>221</v>
      </c>
      <c r="D76" s="33">
        <v>1475526</v>
      </c>
      <c r="E76" s="46" t="s">
        <v>54</v>
      </c>
      <c r="F76" s="36" t="s">
        <v>34</v>
      </c>
      <c r="G76" s="47">
        <v>2187290730512</v>
      </c>
      <c r="H76" s="77">
        <v>41366794</v>
      </c>
      <c r="I76" s="36">
        <v>3216004353</v>
      </c>
      <c r="J76" s="166" t="s">
        <v>93</v>
      </c>
      <c r="K76" s="37">
        <v>39084</v>
      </c>
      <c r="L76" s="37"/>
      <c r="M76" s="46" t="s">
        <v>58</v>
      </c>
      <c r="N76" s="39">
        <v>71.400000000000006</v>
      </c>
      <c r="O76" s="25">
        <f t="shared" si="15"/>
        <v>30</v>
      </c>
      <c r="P76" s="26">
        <v>836.6</v>
      </c>
      <c r="Q76" s="41">
        <f t="shared" si="12"/>
        <v>2142</v>
      </c>
      <c r="R76" s="28">
        <v>250</v>
      </c>
      <c r="S76" s="29">
        <f t="shared" si="16"/>
        <v>3228.6</v>
      </c>
      <c r="T76" s="31">
        <f t="shared" si="13"/>
        <v>143.87</v>
      </c>
      <c r="U76" s="79">
        <v>0</v>
      </c>
      <c r="V76" s="30">
        <v>0</v>
      </c>
      <c r="W76" s="30">
        <f t="shared" si="23"/>
        <v>143.87</v>
      </c>
      <c r="X76" s="81">
        <f t="shared" si="25"/>
        <v>3084.73</v>
      </c>
    </row>
    <row r="77" spans="1:24" x14ac:dyDescent="0.3">
      <c r="A77" s="16">
        <v>63</v>
      </c>
      <c r="B77" s="17">
        <v>9901494342</v>
      </c>
      <c r="C77" s="17" t="s">
        <v>222</v>
      </c>
      <c r="D77" s="33">
        <v>1475527</v>
      </c>
      <c r="E77" s="46" t="s">
        <v>54</v>
      </c>
      <c r="F77" s="36" t="s">
        <v>34</v>
      </c>
      <c r="G77" s="47">
        <v>2239085840117</v>
      </c>
      <c r="H77" s="77">
        <v>61631205</v>
      </c>
      <c r="I77" s="36">
        <v>3287045581</v>
      </c>
      <c r="J77" s="166" t="s">
        <v>94</v>
      </c>
      <c r="K77" s="37">
        <v>44105</v>
      </c>
      <c r="L77" s="37"/>
      <c r="M77" s="46" t="s">
        <v>58</v>
      </c>
      <c r="N77" s="39">
        <v>71.400000000000006</v>
      </c>
      <c r="O77" s="25">
        <f t="shared" si="15"/>
        <v>30</v>
      </c>
      <c r="P77" s="26">
        <v>836.6</v>
      </c>
      <c r="Q77" s="41">
        <f t="shared" si="12"/>
        <v>2142</v>
      </c>
      <c r="R77" s="28">
        <v>250</v>
      </c>
      <c r="S77" s="29">
        <f t="shared" si="16"/>
        <v>3228.6</v>
      </c>
      <c r="T77" s="31">
        <f t="shared" si="13"/>
        <v>143.87</v>
      </c>
      <c r="U77" s="79">
        <v>0</v>
      </c>
      <c r="V77" s="30">
        <v>0</v>
      </c>
      <c r="W77" s="30">
        <f t="shared" si="23"/>
        <v>143.87</v>
      </c>
      <c r="X77" s="81">
        <f t="shared" si="25"/>
        <v>3084.73</v>
      </c>
    </row>
    <row r="78" spans="1:24" ht="18" customHeight="1" x14ac:dyDescent="0.3">
      <c r="A78" s="16">
        <v>64</v>
      </c>
      <c r="B78" s="17">
        <v>990099297</v>
      </c>
      <c r="C78" s="17" t="s">
        <v>223</v>
      </c>
      <c r="D78" s="33">
        <v>1475528</v>
      </c>
      <c r="E78" s="46" t="s">
        <v>54</v>
      </c>
      <c r="F78" s="36" t="s">
        <v>34</v>
      </c>
      <c r="G78" s="47">
        <v>1904017880117</v>
      </c>
      <c r="H78" s="77">
        <v>48668028</v>
      </c>
      <c r="I78" s="36">
        <v>3216001627</v>
      </c>
      <c r="J78" s="166" t="s">
        <v>95</v>
      </c>
      <c r="K78" s="37">
        <v>41306</v>
      </c>
      <c r="L78" s="37">
        <v>38412</v>
      </c>
      <c r="M78" s="46" t="s">
        <v>58</v>
      </c>
      <c r="N78" s="39">
        <v>71.400000000000006</v>
      </c>
      <c r="O78" s="25">
        <f t="shared" si="15"/>
        <v>30</v>
      </c>
      <c r="P78" s="26">
        <v>836.6</v>
      </c>
      <c r="Q78" s="41">
        <f t="shared" si="12"/>
        <v>2142</v>
      </c>
      <c r="R78" s="28">
        <v>250</v>
      </c>
      <c r="S78" s="29">
        <f t="shared" si="16"/>
        <v>3228.6</v>
      </c>
      <c r="T78" s="31">
        <f t="shared" si="13"/>
        <v>143.87</v>
      </c>
      <c r="U78" s="79">
        <v>0</v>
      </c>
      <c r="V78" s="30">
        <v>0</v>
      </c>
      <c r="W78" s="30">
        <f t="shared" si="23"/>
        <v>143.87</v>
      </c>
      <c r="X78" s="81">
        <f t="shared" si="25"/>
        <v>3084.73</v>
      </c>
    </row>
    <row r="79" spans="1:24" x14ac:dyDescent="0.3">
      <c r="A79" s="16">
        <v>65</v>
      </c>
      <c r="B79" s="17">
        <v>990099258</v>
      </c>
      <c r="C79" s="17" t="s">
        <v>225</v>
      </c>
      <c r="D79" s="33">
        <v>1475529</v>
      </c>
      <c r="E79" s="46" t="s">
        <v>54</v>
      </c>
      <c r="F79" s="36" t="s">
        <v>34</v>
      </c>
      <c r="G79" s="47">
        <v>1895270720117</v>
      </c>
      <c r="H79" s="77">
        <v>43299989</v>
      </c>
      <c r="I79" s="36">
        <v>3229010497</v>
      </c>
      <c r="J79" s="166" t="s">
        <v>96</v>
      </c>
      <c r="K79" s="37">
        <v>42370</v>
      </c>
      <c r="L79" s="37"/>
      <c r="M79" s="46" t="s">
        <v>58</v>
      </c>
      <c r="N79" s="39">
        <v>71.400000000000006</v>
      </c>
      <c r="O79" s="25">
        <f t="shared" si="15"/>
        <v>30</v>
      </c>
      <c r="P79" s="26">
        <v>836.6</v>
      </c>
      <c r="Q79" s="41">
        <f t="shared" si="12"/>
        <v>2142</v>
      </c>
      <c r="R79" s="28">
        <v>250</v>
      </c>
      <c r="S79" s="29">
        <f t="shared" si="16"/>
        <v>3228.6</v>
      </c>
      <c r="T79" s="31">
        <f t="shared" si="13"/>
        <v>143.87</v>
      </c>
      <c r="U79" s="79">
        <v>0</v>
      </c>
      <c r="V79" s="30">
        <v>0</v>
      </c>
      <c r="W79" s="30">
        <f t="shared" si="23"/>
        <v>143.87</v>
      </c>
      <c r="X79" s="81">
        <f t="shared" si="25"/>
        <v>3084.73</v>
      </c>
    </row>
    <row r="80" spans="1:24" x14ac:dyDescent="0.3">
      <c r="A80" s="16">
        <v>66</v>
      </c>
      <c r="B80" s="17">
        <v>9901300744</v>
      </c>
      <c r="C80" s="17" t="s">
        <v>224</v>
      </c>
      <c r="D80" s="33">
        <v>1475530</v>
      </c>
      <c r="E80" s="46" t="s">
        <v>54</v>
      </c>
      <c r="F80" s="36" t="s">
        <v>34</v>
      </c>
      <c r="G80" s="47">
        <v>2272483170101</v>
      </c>
      <c r="H80" s="77">
        <v>81796978</v>
      </c>
      <c r="I80" s="36">
        <v>3815003829</v>
      </c>
      <c r="J80" s="165" t="s">
        <v>97</v>
      </c>
      <c r="K80" s="37">
        <v>43101</v>
      </c>
      <c r="L80" s="37"/>
      <c r="M80" s="46" t="s">
        <v>58</v>
      </c>
      <c r="N80" s="39">
        <v>71.400000000000006</v>
      </c>
      <c r="O80" s="25">
        <f t="shared" si="15"/>
        <v>30</v>
      </c>
      <c r="P80" s="26">
        <v>836.6</v>
      </c>
      <c r="Q80" s="41">
        <f t="shared" si="12"/>
        <v>2142</v>
      </c>
      <c r="R80" s="28">
        <v>250</v>
      </c>
      <c r="S80" s="29">
        <f t="shared" si="16"/>
        <v>3228.6</v>
      </c>
      <c r="T80" s="31">
        <f t="shared" si="13"/>
        <v>143.87</v>
      </c>
      <c r="U80" s="79">
        <v>0</v>
      </c>
      <c r="V80" s="30">
        <v>0</v>
      </c>
      <c r="W80" s="30">
        <f t="shared" si="23"/>
        <v>143.87</v>
      </c>
      <c r="X80" s="81">
        <f t="shared" si="25"/>
        <v>3084.73</v>
      </c>
    </row>
    <row r="81" spans="1:25" x14ac:dyDescent="0.3">
      <c r="A81" s="16">
        <v>67</v>
      </c>
      <c r="B81" s="17">
        <v>9901451099</v>
      </c>
      <c r="C81" s="17" t="s">
        <v>226</v>
      </c>
      <c r="D81" s="33">
        <v>1475531</v>
      </c>
      <c r="E81" s="46" t="s">
        <v>54</v>
      </c>
      <c r="F81" s="36" t="s">
        <v>34</v>
      </c>
      <c r="G81" s="47">
        <v>1760872571005</v>
      </c>
      <c r="H81" s="77">
        <v>56844956</v>
      </c>
      <c r="I81" s="36">
        <v>3287041636</v>
      </c>
      <c r="J81" s="165" t="s">
        <v>98</v>
      </c>
      <c r="K81" s="37">
        <v>43346</v>
      </c>
      <c r="L81" s="37">
        <v>37258</v>
      </c>
      <c r="M81" s="46" t="s">
        <v>58</v>
      </c>
      <c r="N81" s="39">
        <v>71.400000000000006</v>
      </c>
      <c r="O81" s="25">
        <f t="shared" si="15"/>
        <v>30</v>
      </c>
      <c r="P81" s="26">
        <v>836.6</v>
      </c>
      <c r="Q81" s="41">
        <f t="shared" si="12"/>
        <v>2142</v>
      </c>
      <c r="R81" s="28">
        <v>250</v>
      </c>
      <c r="S81" s="29">
        <f t="shared" si="16"/>
        <v>3228.6</v>
      </c>
      <c r="T81" s="31">
        <f t="shared" si="13"/>
        <v>143.87</v>
      </c>
      <c r="U81" s="79">
        <v>0</v>
      </c>
      <c r="V81" s="30">
        <v>0</v>
      </c>
      <c r="W81" s="30">
        <f t="shared" si="23"/>
        <v>143.87</v>
      </c>
      <c r="X81" s="81">
        <f t="shared" si="25"/>
        <v>3084.73</v>
      </c>
    </row>
    <row r="82" spans="1:25" x14ac:dyDescent="0.3">
      <c r="A82" s="16">
        <v>68</v>
      </c>
      <c r="B82" s="17">
        <v>9901351203</v>
      </c>
      <c r="C82" s="17" t="s">
        <v>227</v>
      </c>
      <c r="D82" s="33">
        <v>1475532</v>
      </c>
      <c r="E82" s="46" t="s">
        <v>54</v>
      </c>
      <c r="F82" s="36" t="s">
        <v>34</v>
      </c>
      <c r="G82" s="47">
        <v>1826272840512</v>
      </c>
      <c r="H82" s="77">
        <v>43135331</v>
      </c>
      <c r="I82" s="36">
        <v>3164073417</v>
      </c>
      <c r="J82" s="165" t="s">
        <v>99</v>
      </c>
      <c r="K82" s="37">
        <v>43101</v>
      </c>
      <c r="L82" s="37">
        <v>37289</v>
      </c>
      <c r="M82" s="46" t="s">
        <v>58</v>
      </c>
      <c r="N82" s="88">
        <v>71.400000000000006</v>
      </c>
      <c r="O82" s="25">
        <f t="shared" si="15"/>
        <v>30</v>
      </c>
      <c r="P82" s="26">
        <v>836.6</v>
      </c>
      <c r="Q82" s="41">
        <f t="shared" si="12"/>
        <v>2142</v>
      </c>
      <c r="R82" s="28">
        <v>250</v>
      </c>
      <c r="S82" s="29">
        <f t="shared" si="16"/>
        <v>3228.6</v>
      </c>
      <c r="T82" s="31">
        <f t="shared" si="13"/>
        <v>143.87</v>
      </c>
      <c r="U82" s="79">
        <v>0</v>
      </c>
      <c r="V82" s="30">
        <v>0</v>
      </c>
      <c r="W82" s="30">
        <f t="shared" si="23"/>
        <v>143.87</v>
      </c>
      <c r="X82" s="81">
        <f t="shared" si="25"/>
        <v>3084.73</v>
      </c>
    </row>
    <row r="83" spans="1:25" x14ac:dyDescent="0.3">
      <c r="A83" s="16">
        <v>69</v>
      </c>
      <c r="B83" s="17"/>
      <c r="C83" s="17"/>
      <c r="D83" s="33"/>
      <c r="E83" s="46"/>
      <c r="F83" s="36"/>
      <c r="G83" s="47"/>
      <c r="H83" s="77"/>
      <c r="I83" s="36"/>
      <c r="J83" s="165" t="s">
        <v>284</v>
      </c>
      <c r="K83" s="37"/>
      <c r="L83" s="37"/>
      <c r="M83" s="46"/>
      <c r="N83" s="88">
        <v>71.400000000000006</v>
      </c>
      <c r="O83" s="25">
        <v>30</v>
      </c>
      <c r="P83" s="26">
        <v>836.6</v>
      </c>
      <c r="Q83" s="41">
        <f t="shared" si="12"/>
        <v>2142</v>
      </c>
      <c r="R83" s="28">
        <v>250</v>
      </c>
      <c r="S83" s="29">
        <f t="shared" si="16"/>
        <v>3228.6</v>
      </c>
      <c r="T83" s="31">
        <f t="shared" si="13"/>
        <v>143.87</v>
      </c>
      <c r="U83" s="79">
        <v>0</v>
      </c>
      <c r="V83" s="30">
        <v>0</v>
      </c>
      <c r="W83" s="30">
        <f t="shared" ref="W83" si="26">ROUND(SUM(T83:V83),2)</f>
        <v>143.87</v>
      </c>
      <c r="X83" s="81">
        <f t="shared" ref="X83" si="27">ROUND(S83-W83,2)</f>
        <v>3084.73</v>
      </c>
    </row>
    <row r="84" spans="1:25" x14ac:dyDescent="0.3">
      <c r="A84" s="16">
        <v>70</v>
      </c>
      <c r="B84" s="17">
        <v>9901358807</v>
      </c>
      <c r="C84" s="17" t="s">
        <v>229</v>
      </c>
      <c r="D84" s="33">
        <v>1475533</v>
      </c>
      <c r="E84" s="46" t="s">
        <v>54</v>
      </c>
      <c r="F84" s="36" t="s">
        <v>34</v>
      </c>
      <c r="G84" s="47">
        <v>2088995100114</v>
      </c>
      <c r="H84" s="77">
        <v>88513114</v>
      </c>
      <c r="I84" s="36">
        <v>3164073908</v>
      </c>
      <c r="J84" s="165" t="s">
        <v>102</v>
      </c>
      <c r="K84" s="37">
        <v>43101</v>
      </c>
      <c r="L84" s="37"/>
      <c r="M84" s="46" t="s">
        <v>58</v>
      </c>
      <c r="N84" s="88">
        <v>71.400000000000006</v>
      </c>
      <c r="O84" s="25">
        <f t="shared" si="15"/>
        <v>30</v>
      </c>
      <c r="P84" s="26">
        <v>836.6</v>
      </c>
      <c r="Q84" s="41">
        <f t="shared" si="12"/>
        <v>2142</v>
      </c>
      <c r="R84" s="28">
        <v>250</v>
      </c>
      <c r="S84" s="29">
        <f t="shared" si="16"/>
        <v>3228.6</v>
      </c>
      <c r="T84" s="31">
        <f t="shared" si="13"/>
        <v>143.87</v>
      </c>
      <c r="U84" s="79">
        <v>0</v>
      </c>
      <c r="V84" s="30">
        <v>0</v>
      </c>
      <c r="W84" s="30">
        <f t="shared" si="23"/>
        <v>143.87</v>
      </c>
      <c r="X84" s="81">
        <f t="shared" si="25"/>
        <v>3084.73</v>
      </c>
    </row>
    <row r="85" spans="1:25" x14ac:dyDescent="0.3">
      <c r="A85" s="16">
        <v>71</v>
      </c>
      <c r="B85" s="17">
        <v>9901358823</v>
      </c>
      <c r="C85" s="17" t="s">
        <v>230</v>
      </c>
      <c r="D85" s="33">
        <v>1475534</v>
      </c>
      <c r="E85" s="46" t="s">
        <v>54</v>
      </c>
      <c r="F85" s="36" t="s">
        <v>34</v>
      </c>
      <c r="G85" s="47">
        <v>2548273570116</v>
      </c>
      <c r="H85" s="77">
        <v>90533763</v>
      </c>
      <c r="I85" s="36">
        <v>3287036831</v>
      </c>
      <c r="J85" s="165" t="s">
        <v>100</v>
      </c>
      <c r="K85" s="37">
        <v>43101</v>
      </c>
      <c r="L85" s="37"/>
      <c r="M85" s="46" t="s">
        <v>58</v>
      </c>
      <c r="N85" s="88">
        <v>71.400000000000006</v>
      </c>
      <c r="O85" s="25">
        <f t="shared" si="15"/>
        <v>30</v>
      </c>
      <c r="P85" s="26">
        <v>836.6</v>
      </c>
      <c r="Q85" s="41">
        <f t="shared" si="12"/>
        <v>2142</v>
      </c>
      <c r="R85" s="28">
        <v>250</v>
      </c>
      <c r="S85" s="29">
        <f t="shared" si="16"/>
        <v>3228.6</v>
      </c>
      <c r="T85" s="31">
        <f t="shared" si="13"/>
        <v>143.87</v>
      </c>
      <c r="U85" s="79">
        <v>0</v>
      </c>
      <c r="V85" s="30">
        <v>0</v>
      </c>
      <c r="W85" s="30">
        <f t="shared" si="23"/>
        <v>143.87</v>
      </c>
      <c r="X85" s="81">
        <f t="shared" si="25"/>
        <v>3084.73</v>
      </c>
    </row>
    <row r="86" spans="1:25" x14ac:dyDescent="0.3">
      <c r="A86" s="16">
        <v>72</v>
      </c>
      <c r="B86" s="17">
        <v>9901433975</v>
      </c>
      <c r="C86" s="17" t="s">
        <v>228</v>
      </c>
      <c r="D86" s="33">
        <v>1475535</v>
      </c>
      <c r="E86" s="46" t="s">
        <v>83</v>
      </c>
      <c r="F86" s="36" t="s">
        <v>34</v>
      </c>
      <c r="G86" s="47">
        <v>2176440070117</v>
      </c>
      <c r="H86" s="77">
        <v>48667641</v>
      </c>
      <c r="I86" s="36">
        <v>4216002528</v>
      </c>
      <c r="J86" s="165" t="s">
        <v>101</v>
      </c>
      <c r="K86" s="37">
        <v>39218</v>
      </c>
      <c r="L86" s="37">
        <v>37258</v>
      </c>
      <c r="M86" s="46" t="s">
        <v>58</v>
      </c>
      <c r="N86" s="88">
        <v>71.400000000000006</v>
      </c>
      <c r="O86" s="25">
        <f t="shared" si="15"/>
        <v>30</v>
      </c>
      <c r="P86" s="26">
        <v>836.6</v>
      </c>
      <c r="Q86" s="41">
        <f t="shared" si="12"/>
        <v>2142</v>
      </c>
      <c r="R86" s="28">
        <v>250</v>
      </c>
      <c r="S86" s="29">
        <f t="shared" si="16"/>
        <v>3228.6</v>
      </c>
      <c r="T86" s="31">
        <f t="shared" si="13"/>
        <v>143.87</v>
      </c>
      <c r="U86" s="79">
        <v>0</v>
      </c>
      <c r="V86" s="30">
        <v>0</v>
      </c>
      <c r="W86" s="30">
        <f t="shared" si="23"/>
        <v>143.87</v>
      </c>
      <c r="X86" s="81">
        <f t="shared" si="25"/>
        <v>3084.73</v>
      </c>
    </row>
    <row r="87" spans="1:25" x14ac:dyDescent="0.3">
      <c r="A87" s="16">
        <v>73</v>
      </c>
      <c r="B87" s="40">
        <v>9901491727</v>
      </c>
      <c r="C87" s="40" t="s">
        <v>231</v>
      </c>
      <c r="D87" s="94">
        <v>1475537</v>
      </c>
      <c r="E87" s="95" t="s">
        <v>54</v>
      </c>
      <c r="F87" s="85" t="s">
        <v>103</v>
      </c>
      <c r="G87" s="84">
        <v>1638850010101</v>
      </c>
      <c r="H87" s="96">
        <v>16668804</v>
      </c>
      <c r="I87" s="85">
        <v>3845015339</v>
      </c>
      <c r="J87" s="165" t="s">
        <v>104</v>
      </c>
      <c r="K87" s="101">
        <v>44044</v>
      </c>
      <c r="L87" s="101"/>
      <c r="M87" s="95" t="s">
        <v>58</v>
      </c>
      <c r="N87" s="88">
        <v>71.400000000000006</v>
      </c>
      <c r="O87" s="25">
        <f t="shared" si="15"/>
        <v>30</v>
      </c>
      <c r="P87" s="102">
        <v>836.6</v>
      </c>
      <c r="Q87" s="41">
        <f t="shared" si="12"/>
        <v>2142</v>
      </c>
      <c r="R87" s="28">
        <v>250</v>
      </c>
      <c r="S87" s="29">
        <f t="shared" si="16"/>
        <v>3228.6</v>
      </c>
      <c r="T87" s="31">
        <f t="shared" si="13"/>
        <v>143.87</v>
      </c>
      <c r="U87" s="79">
        <v>0</v>
      </c>
      <c r="V87" s="30">
        <v>425.69</v>
      </c>
      <c r="W87" s="30">
        <f t="shared" si="23"/>
        <v>569.55999999999995</v>
      </c>
      <c r="X87" s="81">
        <f t="shared" si="25"/>
        <v>2659.04</v>
      </c>
    </row>
    <row r="88" spans="1:25" s="111" customFormat="1" x14ac:dyDescent="0.3">
      <c r="A88" s="16">
        <v>74</v>
      </c>
      <c r="B88" s="103">
        <v>9901590619</v>
      </c>
      <c r="C88" s="103" t="s">
        <v>269</v>
      </c>
      <c r="D88" s="104">
        <v>1475538</v>
      </c>
      <c r="E88" s="103" t="s">
        <v>54</v>
      </c>
      <c r="F88" s="105" t="s">
        <v>103</v>
      </c>
      <c r="G88" s="106">
        <v>3084288540404</v>
      </c>
      <c r="H88" s="105"/>
      <c r="I88" s="105"/>
      <c r="J88" s="103" t="s">
        <v>271</v>
      </c>
      <c r="K88" s="107">
        <v>44929</v>
      </c>
      <c r="L88" s="107">
        <v>44929</v>
      </c>
      <c r="M88" s="105"/>
      <c r="N88" s="99">
        <v>71.400000000000006</v>
      </c>
      <c r="O88" s="25">
        <f t="shared" si="15"/>
        <v>30</v>
      </c>
      <c r="P88" s="108">
        <v>836.6</v>
      </c>
      <c r="Q88" s="67">
        <f>+N88*O88</f>
        <v>2142</v>
      </c>
      <c r="R88" s="28">
        <v>250</v>
      </c>
      <c r="S88" s="29">
        <f t="shared" si="16"/>
        <v>3228.6</v>
      </c>
      <c r="T88" s="31">
        <f t="shared" si="13"/>
        <v>143.87</v>
      </c>
      <c r="U88" s="109">
        <v>0</v>
      </c>
      <c r="V88" s="110">
        <v>0</v>
      </c>
      <c r="W88" s="110">
        <f t="shared" si="23"/>
        <v>143.87</v>
      </c>
      <c r="X88" s="81">
        <f t="shared" si="25"/>
        <v>3084.73</v>
      </c>
      <c r="Y88" s="3"/>
    </row>
    <row r="89" spans="1:25" x14ac:dyDescent="0.3">
      <c r="A89" s="16">
        <v>75</v>
      </c>
      <c r="B89" s="17">
        <v>9901563258</v>
      </c>
      <c r="C89" s="17" t="s">
        <v>232</v>
      </c>
      <c r="D89" s="33">
        <v>1475539</v>
      </c>
      <c r="E89" s="46" t="s">
        <v>54</v>
      </c>
      <c r="F89" s="36" t="s">
        <v>103</v>
      </c>
      <c r="G89" s="47">
        <v>2197148781211</v>
      </c>
      <c r="H89" s="36">
        <v>13020005</v>
      </c>
      <c r="I89" s="36">
        <v>3298072296</v>
      </c>
      <c r="J89" s="40" t="s">
        <v>105</v>
      </c>
      <c r="K89" s="61">
        <v>44743</v>
      </c>
      <c r="L89" s="61"/>
      <c r="M89" s="90">
        <f ca="1">TODAY()-K89</f>
        <v>517</v>
      </c>
      <c r="N89" s="88">
        <v>71.400000000000006</v>
      </c>
      <c r="O89" s="25">
        <f t="shared" si="15"/>
        <v>30</v>
      </c>
      <c r="P89" s="50">
        <v>836.6</v>
      </c>
      <c r="Q89" s="41">
        <f t="shared" si="12"/>
        <v>2142</v>
      </c>
      <c r="R89" s="28">
        <v>250</v>
      </c>
      <c r="S89" s="29">
        <f t="shared" si="16"/>
        <v>3228.6</v>
      </c>
      <c r="T89" s="31">
        <f t="shared" si="13"/>
        <v>143.87</v>
      </c>
      <c r="U89" s="79">
        <v>0</v>
      </c>
      <c r="V89" s="30">
        <v>0</v>
      </c>
      <c r="W89" s="30">
        <f t="shared" si="23"/>
        <v>143.87</v>
      </c>
      <c r="X89" s="81">
        <f t="shared" si="25"/>
        <v>3084.73</v>
      </c>
    </row>
    <row r="90" spans="1:25" ht="18" thickBot="1" x14ac:dyDescent="0.35">
      <c r="A90" s="16">
        <v>76</v>
      </c>
      <c r="B90" s="17"/>
      <c r="C90" s="17"/>
      <c r="D90" s="33"/>
      <c r="E90" s="46" t="s">
        <v>273</v>
      </c>
      <c r="F90" s="36" t="s">
        <v>109</v>
      </c>
      <c r="G90" s="47"/>
      <c r="H90" s="36"/>
      <c r="I90" s="36"/>
      <c r="J90" s="40" t="s">
        <v>272</v>
      </c>
      <c r="K90" s="61"/>
      <c r="L90" s="61"/>
      <c r="M90" s="90"/>
      <c r="N90" s="88">
        <v>71.400000000000006</v>
      </c>
      <c r="O90" s="25">
        <f t="shared" si="15"/>
        <v>30</v>
      </c>
      <c r="P90" s="50">
        <v>836.6</v>
      </c>
      <c r="Q90" s="41">
        <f t="shared" ref="Q90" si="28">+N90*O90</f>
        <v>2142</v>
      </c>
      <c r="R90" s="28">
        <v>250</v>
      </c>
      <c r="S90" s="29">
        <f t="shared" si="16"/>
        <v>3228.6</v>
      </c>
      <c r="T90" s="31">
        <f t="shared" si="13"/>
        <v>143.87</v>
      </c>
      <c r="U90" s="79">
        <v>0</v>
      </c>
      <c r="V90" s="30">
        <v>0</v>
      </c>
      <c r="W90" s="30">
        <f t="shared" ref="W90" si="29">ROUND(SUM(T90:V90),2)</f>
        <v>143.87</v>
      </c>
      <c r="X90" s="81">
        <f t="shared" ref="X90" si="30">ROUND(S90-W90,2)</f>
        <v>3084.73</v>
      </c>
    </row>
    <row r="91" spans="1:25" ht="18" thickBot="1" x14ac:dyDescent="0.35">
      <c r="A91" s="173" t="s">
        <v>50</v>
      </c>
      <c r="B91" s="175"/>
      <c r="C91" s="175"/>
      <c r="D91" s="175"/>
      <c r="E91" s="175"/>
      <c r="F91" s="175"/>
      <c r="G91" s="175"/>
      <c r="H91" s="175"/>
      <c r="I91" s="175"/>
      <c r="J91" s="175"/>
      <c r="K91" s="175"/>
      <c r="L91" s="175"/>
      <c r="M91" s="175"/>
      <c r="N91" s="175"/>
      <c r="O91" s="213"/>
      <c r="P91" s="112">
        <f>SUM(P38:P90)</f>
        <v>44339.799999999959</v>
      </c>
      <c r="Q91" s="113">
        <f>SUM(Q38:Q89)</f>
        <v>111384</v>
      </c>
      <c r="R91" s="113">
        <f>SUM(R38:R89)</f>
        <v>13000</v>
      </c>
      <c r="S91" s="113">
        <f>SUM(S38:S90)</f>
        <v>171115.80000000016</v>
      </c>
      <c r="T91" s="113">
        <f>SUM(T38:T90)</f>
        <v>7625.1099999999951</v>
      </c>
      <c r="U91" s="114">
        <f>SUM(U38:U89)</f>
        <v>5202.4399999999996</v>
      </c>
      <c r="V91" s="113">
        <f>SUM(V38:V90)</f>
        <v>3062.31</v>
      </c>
      <c r="W91" s="113"/>
      <c r="X91" s="113">
        <f>SUM(X38:X90)</f>
        <v>155225.94</v>
      </c>
    </row>
    <row r="92" spans="1:25" x14ac:dyDescent="0.3">
      <c r="A92" s="70"/>
      <c r="B92" s="70"/>
      <c r="C92" s="70"/>
      <c r="D92" s="70"/>
      <c r="E92" s="70"/>
      <c r="F92" s="70"/>
      <c r="G92" s="71"/>
      <c r="H92" s="70"/>
      <c r="I92" s="70"/>
      <c r="J92" s="3"/>
      <c r="K92" s="70"/>
      <c r="L92" s="70"/>
      <c r="M92" s="70"/>
      <c r="N92" s="70"/>
      <c r="O92" s="70"/>
      <c r="P92" s="115"/>
      <c r="Q92" s="115"/>
      <c r="R92" s="116"/>
      <c r="S92" s="117"/>
      <c r="T92" s="117"/>
      <c r="U92" s="117"/>
      <c r="V92" s="117"/>
      <c r="W92" s="116"/>
      <c r="X92" s="116"/>
    </row>
    <row r="93" spans="1:25" ht="15" customHeight="1" x14ac:dyDescent="0.3">
      <c r="A93" s="70"/>
      <c r="B93" s="70"/>
      <c r="C93" s="70"/>
      <c r="D93" s="70"/>
      <c r="E93" s="70"/>
      <c r="F93" s="70"/>
      <c r="G93" s="71"/>
      <c r="H93" s="70"/>
      <c r="I93" s="70"/>
      <c r="J93" s="70"/>
      <c r="K93" s="70"/>
      <c r="L93" s="70"/>
      <c r="M93" s="70"/>
      <c r="N93" s="70"/>
      <c r="O93" s="70"/>
      <c r="P93" s="115"/>
      <c r="Q93" s="115"/>
      <c r="R93" s="116"/>
      <c r="S93" s="117"/>
      <c r="T93" s="117"/>
      <c r="U93" s="117"/>
      <c r="V93" s="117"/>
      <c r="W93" s="116"/>
      <c r="X93" s="116"/>
    </row>
    <row r="94" spans="1:25" x14ac:dyDescent="0.3">
      <c r="A94" s="70" t="s">
        <v>106</v>
      </c>
      <c r="B94" s="70"/>
      <c r="C94" s="70"/>
      <c r="D94" s="70"/>
      <c r="E94" s="70"/>
      <c r="F94" s="70"/>
      <c r="G94" s="71"/>
      <c r="H94" s="70"/>
      <c r="I94" s="70"/>
      <c r="J94" s="70"/>
      <c r="K94" s="70"/>
      <c r="L94" s="70"/>
      <c r="M94" s="70"/>
      <c r="N94" s="70"/>
      <c r="O94" s="70"/>
      <c r="P94" s="70"/>
      <c r="Q94" s="72"/>
      <c r="R94" s="118"/>
      <c r="S94" s="73"/>
      <c r="T94" s="73"/>
      <c r="U94" s="73"/>
      <c r="V94" s="73"/>
      <c r="W94" s="73"/>
      <c r="X94" s="73"/>
    </row>
    <row r="95" spans="1:25" ht="18" thickBot="1" x14ac:dyDescent="0.35">
      <c r="A95" s="192" t="s">
        <v>51</v>
      </c>
      <c r="B95" s="192"/>
      <c r="C95" s="192"/>
      <c r="D95" s="192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  <c r="R95" s="192"/>
      <c r="S95" s="192"/>
      <c r="T95" s="192"/>
      <c r="U95" s="192"/>
      <c r="V95" s="192"/>
      <c r="W95" s="192"/>
      <c r="X95" s="119"/>
    </row>
    <row r="96" spans="1:25" ht="18" customHeight="1" thickBot="1" x14ac:dyDescent="0.35">
      <c r="A96" s="180" t="s">
        <v>2</v>
      </c>
      <c r="B96" s="180" t="s">
        <v>3</v>
      </c>
      <c r="C96" s="180" t="s">
        <v>4</v>
      </c>
      <c r="D96" s="233" t="s">
        <v>6</v>
      </c>
      <c r="E96" s="180" t="s">
        <v>5</v>
      </c>
      <c r="F96" s="180" t="s">
        <v>52</v>
      </c>
      <c r="G96" s="183" t="s">
        <v>7</v>
      </c>
      <c r="H96" s="185" t="s">
        <v>8</v>
      </c>
      <c r="I96" s="202" t="s">
        <v>9</v>
      </c>
      <c r="J96" s="180" t="s">
        <v>10</v>
      </c>
      <c r="K96" s="180" t="s">
        <v>144</v>
      </c>
      <c r="L96" s="177" t="s">
        <v>11</v>
      </c>
      <c r="M96" s="180" t="s">
        <v>0</v>
      </c>
      <c r="N96" s="204" t="s">
        <v>12</v>
      </c>
      <c r="O96" s="207" t="s">
        <v>13</v>
      </c>
      <c r="P96" s="207" t="s">
        <v>14</v>
      </c>
      <c r="Q96" s="210" t="s">
        <v>15</v>
      </c>
      <c r="R96" s="207" t="s">
        <v>53</v>
      </c>
      <c r="S96" s="193" t="s">
        <v>16</v>
      </c>
      <c r="T96" s="196" t="s">
        <v>17</v>
      </c>
      <c r="U96" s="197"/>
      <c r="V96" s="198"/>
      <c r="W96" s="199" t="s">
        <v>18</v>
      </c>
      <c r="X96" s="180" t="s">
        <v>19</v>
      </c>
    </row>
    <row r="97" spans="1:24" ht="18" thickBot="1" x14ac:dyDescent="0.35">
      <c r="A97" s="181"/>
      <c r="B97" s="181"/>
      <c r="C97" s="181"/>
      <c r="D97" s="234"/>
      <c r="E97" s="181"/>
      <c r="F97" s="181"/>
      <c r="G97" s="184"/>
      <c r="H97" s="186"/>
      <c r="I97" s="203"/>
      <c r="J97" s="181"/>
      <c r="K97" s="181"/>
      <c r="L97" s="178"/>
      <c r="M97" s="181"/>
      <c r="N97" s="205"/>
      <c r="O97" s="208"/>
      <c r="P97" s="209"/>
      <c r="Q97" s="211"/>
      <c r="R97" s="212"/>
      <c r="S97" s="194"/>
      <c r="T97" s="9" t="s">
        <v>274</v>
      </c>
      <c r="U97" s="9" t="s">
        <v>275</v>
      </c>
      <c r="V97" s="10" t="s">
        <v>276</v>
      </c>
      <c r="W97" s="200"/>
      <c r="X97" s="181"/>
    </row>
    <row r="98" spans="1:24" ht="65.25" customHeight="1" thickBot="1" x14ac:dyDescent="0.35">
      <c r="A98" s="182"/>
      <c r="B98" s="182"/>
      <c r="C98" s="182"/>
      <c r="D98" s="234"/>
      <c r="E98" s="182"/>
      <c r="F98" s="182"/>
      <c r="G98" s="184"/>
      <c r="H98" s="186"/>
      <c r="I98" s="203"/>
      <c r="J98" s="182"/>
      <c r="K98" s="182"/>
      <c r="L98" s="179"/>
      <c r="M98" s="182"/>
      <c r="N98" s="206"/>
      <c r="O98" s="209"/>
      <c r="P98" s="11" t="s">
        <v>20</v>
      </c>
      <c r="Q98" s="12" t="s">
        <v>21</v>
      </c>
      <c r="R98" s="74" t="s">
        <v>22</v>
      </c>
      <c r="S98" s="195"/>
      <c r="T98" s="15" t="s">
        <v>23</v>
      </c>
      <c r="U98" s="14" t="s">
        <v>24</v>
      </c>
      <c r="V98" s="14" t="s">
        <v>25</v>
      </c>
      <c r="W98" s="201"/>
      <c r="X98" s="182"/>
    </row>
    <row r="99" spans="1:24" x14ac:dyDescent="0.3">
      <c r="A99" s="16">
        <v>77</v>
      </c>
      <c r="B99" s="16">
        <v>9901351286</v>
      </c>
      <c r="C99" s="16" t="s">
        <v>240</v>
      </c>
      <c r="D99" s="33">
        <v>1475541</v>
      </c>
      <c r="E99" s="21" t="s">
        <v>107</v>
      </c>
      <c r="F99" s="21" t="s">
        <v>34</v>
      </c>
      <c r="G99" s="47">
        <v>2284620021708</v>
      </c>
      <c r="H99" s="77">
        <v>53349040</v>
      </c>
      <c r="I99" s="36">
        <v>3287032954</v>
      </c>
      <c r="J99" s="21" t="s">
        <v>108</v>
      </c>
      <c r="K99" s="22">
        <v>43101</v>
      </c>
      <c r="L99" s="22"/>
      <c r="M99" s="38">
        <v>363</v>
      </c>
      <c r="N99" s="120">
        <v>72.540000000000006</v>
      </c>
      <c r="O99" s="25">
        <f>($O$7)</f>
        <v>30</v>
      </c>
      <c r="P99" s="26">
        <v>801.26</v>
      </c>
      <c r="Q99" s="27">
        <f>+N99*O99</f>
        <v>2176.2000000000003</v>
      </c>
      <c r="R99" s="28">
        <v>250</v>
      </c>
      <c r="S99" s="29">
        <f>P99+Q99+R99</f>
        <v>3227.46</v>
      </c>
      <c r="T99" s="31">
        <f t="shared" ref="T99:T132" si="31">ROUND((P99+Q99)*4.83%,2)</f>
        <v>143.81</v>
      </c>
      <c r="U99" s="79">
        <v>0</v>
      </c>
      <c r="V99" s="30">
        <v>0</v>
      </c>
      <c r="W99" s="31">
        <f>ROUND(SUM(T99:V99),2)</f>
        <v>143.81</v>
      </c>
      <c r="X99" s="80">
        <f t="shared" ref="X99:X106" si="32">ROUND(S99-W99,2)</f>
        <v>3083.65</v>
      </c>
    </row>
    <row r="100" spans="1:24" x14ac:dyDescent="0.3">
      <c r="A100" s="16">
        <v>78</v>
      </c>
      <c r="B100" s="17">
        <v>9901433970</v>
      </c>
      <c r="C100" s="17" t="s">
        <v>234</v>
      </c>
      <c r="D100" s="33">
        <v>1475543</v>
      </c>
      <c r="E100" s="36" t="s">
        <v>107</v>
      </c>
      <c r="F100" s="36" t="s">
        <v>109</v>
      </c>
      <c r="G100" s="47">
        <v>1963451970101</v>
      </c>
      <c r="H100" s="77">
        <v>45177198</v>
      </c>
      <c r="I100" s="36">
        <v>3164072927</v>
      </c>
      <c r="J100" s="36" t="s">
        <v>110</v>
      </c>
      <c r="K100" s="37">
        <v>42052</v>
      </c>
      <c r="L100" s="37"/>
      <c r="M100" s="38">
        <v>363</v>
      </c>
      <c r="N100" s="121">
        <v>72.540000000000006</v>
      </c>
      <c r="O100" s="25">
        <f t="shared" ref="O100:O132" si="33">($O$7)</f>
        <v>30</v>
      </c>
      <c r="P100" s="26">
        <v>801.26</v>
      </c>
      <c r="Q100" s="41">
        <f t="shared" ref="Q100:Q131" si="34">+N100*O100</f>
        <v>2176.2000000000003</v>
      </c>
      <c r="R100" s="28">
        <v>250</v>
      </c>
      <c r="S100" s="29">
        <f t="shared" ref="S100:S132" si="35">P100+Q100+R100</f>
        <v>3227.46</v>
      </c>
      <c r="T100" s="30">
        <f t="shared" si="31"/>
        <v>143.81</v>
      </c>
      <c r="U100" s="79">
        <v>0</v>
      </c>
      <c r="V100" s="30">
        <v>0</v>
      </c>
      <c r="W100" s="31">
        <f t="shared" ref="W100:W130" si="36">ROUND(SUM(T100:V100),2)</f>
        <v>143.81</v>
      </c>
      <c r="X100" s="81">
        <f t="shared" si="32"/>
        <v>3083.65</v>
      </c>
    </row>
    <row r="101" spans="1:24" ht="15.75" customHeight="1" x14ac:dyDescent="0.3">
      <c r="A101" s="16">
        <v>79</v>
      </c>
      <c r="B101" s="17">
        <v>9901377122</v>
      </c>
      <c r="C101" s="17" t="s">
        <v>233</v>
      </c>
      <c r="D101" s="33">
        <v>1475544</v>
      </c>
      <c r="E101" s="36" t="s">
        <v>107</v>
      </c>
      <c r="F101" s="36" t="s">
        <v>109</v>
      </c>
      <c r="G101" s="47">
        <v>2190540960506</v>
      </c>
      <c r="H101" s="77">
        <v>93035845</v>
      </c>
      <c r="I101" s="36">
        <v>3216036260</v>
      </c>
      <c r="J101" s="51" t="s">
        <v>111</v>
      </c>
      <c r="K101" s="37">
        <v>43101</v>
      </c>
      <c r="L101" s="37">
        <v>37258</v>
      </c>
      <c r="M101" s="38">
        <v>363</v>
      </c>
      <c r="N101" s="121">
        <v>72.540000000000006</v>
      </c>
      <c r="O101" s="25">
        <f t="shared" si="33"/>
        <v>30</v>
      </c>
      <c r="P101" s="26">
        <v>801.26</v>
      </c>
      <c r="Q101" s="41">
        <f t="shared" si="34"/>
        <v>2176.2000000000003</v>
      </c>
      <c r="R101" s="28">
        <v>250</v>
      </c>
      <c r="S101" s="29">
        <f t="shared" si="35"/>
        <v>3227.46</v>
      </c>
      <c r="T101" s="30">
        <f t="shared" si="31"/>
        <v>143.81</v>
      </c>
      <c r="U101" s="79">
        <v>0</v>
      </c>
      <c r="V101" s="30">
        <v>0</v>
      </c>
      <c r="W101" s="31">
        <f t="shared" si="36"/>
        <v>143.81</v>
      </c>
      <c r="X101" s="81">
        <f t="shared" si="32"/>
        <v>3083.65</v>
      </c>
    </row>
    <row r="102" spans="1:24" x14ac:dyDescent="0.3">
      <c r="A102" s="16">
        <v>80</v>
      </c>
      <c r="B102" s="17">
        <v>9901389098</v>
      </c>
      <c r="C102" s="17" t="s">
        <v>235</v>
      </c>
      <c r="D102" s="33">
        <v>1475545</v>
      </c>
      <c r="E102" s="36" t="s">
        <v>107</v>
      </c>
      <c r="F102" s="36" t="s">
        <v>109</v>
      </c>
      <c r="G102" s="47">
        <v>1656557040408</v>
      </c>
      <c r="H102" s="77">
        <v>52145263</v>
      </c>
      <c r="I102" s="36">
        <v>3759029670</v>
      </c>
      <c r="J102" s="51" t="s">
        <v>112</v>
      </c>
      <c r="K102" s="37">
        <v>43101</v>
      </c>
      <c r="L102" s="37"/>
      <c r="M102" s="38">
        <v>363</v>
      </c>
      <c r="N102" s="121">
        <v>72.540000000000006</v>
      </c>
      <c r="O102" s="25">
        <f t="shared" si="33"/>
        <v>30</v>
      </c>
      <c r="P102" s="26">
        <v>801.26</v>
      </c>
      <c r="Q102" s="41">
        <f t="shared" si="34"/>
        <v>2176.2000000000003</v>
      </c>
      <c r="R102" s="28">
        <v>250</v>
      </c>
      <c r="S102" s="29">
        <f t="shared" si="35"/>
        <v>3227.46</v>
      </c>
      <c r="T102" s="30">
        <f t="shared" si="31"/>
        <v>143.81</v>
      </c>
      <c r="U102" s="79">
        <v>0</v>
      </c>
      <c r="V102" s="30">
        <v>0</v>
      </c>
      <c r="W102" s="31">
        <f t="shared" si="36"/>
        <v>143.81</v>
      </c>
      <c r="X102" s="81">
        <f t="shared" si="32"/>
        <v>3083.65</v>
      </c>
    </row>
    <row r="103" spans="1:24" x14ac:dyDescent="0.3">
      <c r="A103" s="16">
        <v>81</v>
      </c>
      <c r="B103" s="17">
        <v>990099346</v>
      </c>
      <c r="C103" s="17" t="s">
        <v>237</v>
      </c>
      <c r="D103" s="33">
        <v>1475546</v>
      </c>
      <c r="E103" s="36" t="s">
        <v>107</v>
      </c>
      <c r="F103" s="36" t="s">
        <v>113</v>
      </c>
      <c r="G103" s="47">
        <v>1896012480512</v>
      </c>
      <c r="H103" s="77">
        <v>39886441</v>
      </c>
      <c r="I103" s="36">
        <v>3216001659</v>
      </c>
      <c r="J103" s="36" t="s">
        <v>114</v>
      </c>
      <c r="K103" s="37">
        <v>41687</v>
      </c>
      <c r="L103" s="37"/>
      <c r="M103" s="38">
        <v>363</v>
      </c>
      <c r="N103" s="121">
        <v>72.540000000000006</v>
      </c>
      <c r="O103" s="25">
        <f t="shared" si="33"/>
        <v>30</v>
      </c>
      <c r="P103" s="26">
        <v>801.26</v>
      </c>
      <c r="Q103" s="41">
        <f t="shared" si="34"/>
        <v>2176.2000000000003</v>
      </c>
      <c r="R103" s="28">
        <v>250</v>
      </c>
      <c r="S103" s="29">
        <f t="shared" si="35"/>
        <v>3227.46</v>
      </c>
      <c r="T103" s="30">
        <f t="shared" si="31"/>
        <v>143.81</v>
      </c>
      <c r="U103" s="79">
        <v>0</v>
      </c>
      <c r="V103" s="30">
        <v>0</v>
      </c>
      <c r="W103" s="31">
        <f t="shared" si="36"/>
        <v>143.81</v>
      </c>
      <c r="X103" s="81">
        <f t="shared" si="32"/>
        <v>3083.65</v>
      </c>
    </row>
    <row r="104" spans="1:24" x14ac:dyDescent="0.3">
      <c r="A104" s="16">
        <v>82</v>
      </c>
      <c r="B104" s="17">
        <v>9901433915</v>
      </c>
      <c r="C104" s="17" t="s">
        <v>238</v>
      </c>
      <c r="D104" s="33">
        <v>1475547</v>
      </c>
      <c r="E104" s="36" t="s">
        <v>107</v>
      </c>
      <c r="F104" s="36" t="s">
        <v>113</v>
      </c>
      <c r="G104" s="47">
        <v>1990018390101</v>
      </c>
      <c r="H104" s="77">
        <v>53636236</v>
      </c>
      <c r="I104" s="36">
        <v>3216001457</v>
      </c>
      <c r="J104" s="36" t="s">
        <v>115</v>
      </c>
      <c r="K104" s="37">
        <v>37622</v>
      </c>
      <c r="L104" s="37">
        <v>37258</v>
      </c>
      <c r="M104" s="38">
        <v>363</v>
      </c>
      <c r="N104" s="121">
        <v>72.540000000000006</v>
      </c>
      <c r="O104" s="25">
        <f t="shared" si="33"/>
        <v>30</v>
      </c>
      <c r="P104" s="26">
        <v>801.26</v>
      </c>
      <c r="Q104" s="41">
        <f t="shared" si="34"/>
        <v>2176.2000000000003</v>
      </c>
      <c r="R104" s="28">
        <v>250</v>
      </c>
      <c r="S104" s="29">
        <f t="shared" si="35"/>
        <v>3227.46</v>
      </c>
      <c r="T104" s="30">
        <f t="shared" si="31"/>
        <v>143.81</v>
      </c>
      <c r="U104" s="79">
        <v>0</v>
      </c>
      <c r="V104" s="30">
        <v>0</v>
      </c>
      <c r="W104" s="31">
        <f t="shared" si="36"/>
        <v>143.81</v>
      </c>
      <c r="X104" s="81">
        <f t="shared" si="32"/>
        <v>3083.65</v>
      </c>
    </row>
    <row r="105" spans="1:24" x14ac:dyDescent="0.3">
      <c r="A105" s="16">
        <v>83</v>
      </c>
      <c r="B105" s="17">
        <v>990099268</v>
      </c>
      <c r="C105" s="17" t="s">
        <v>236</v>
      </c>
      <c r="D105" s="33">
        <v>1475548</v>
      </c>
      <c r="E105" s="36" t="s">
        <v>107</v>
      </c>
      <c r="F105" s="36" t="s">
        <v>113</v>
      </c>
      <c r="G105" s="47">
        <v>1759339280114</v>
      </c>
      <c r="H105" s="77">
        <v>41366077</v>
      </c>
      <c r="I105" s="36">
        <v>3216004468</v>
      </c>
      <c r="J105" s="36" t="s">
        <v>116</v>
      </c>
      <c r="K105" s="37">
        <v>41276</v>
      </c>
      <c r="L105" s="37"/>
      <c r="M105" s="38">
        <v>363</v>
      </c>
      <c r="N105" s="121">
        <v>72.540000000000006</v>
      </c>
      <c r="O105" s="25">
        <f t="shared" si="33"/>
        <v>30</v>
      </c>
      <c r="P105" s="26">
        <v>801.26</v>
      </c>
      <c r="Q105" s="41">
        <f t="shared" si="34"/>
        <v>2176.2000000000003</v>
      </c>
      <c r="R105" s="28">
        <v>250</v>
      </c>
      <c r="S105" s="29">
        <f t="shared" si="35"/>
        <v>3227.46</v>
      </c>
      <c r="T105" s="30">
        <f t="shared" si="31"/>
        <v>143.81</v>
      </c>
      <c r="U105" s="79">
        <v>0</v>
      </c>
      <c r="V105" s="30">
        <v>0</v>
      </c>
      <c r="W105" s="31">
        <f t="shared" si="36"/>
        <v>143.81</v>
      </c>
      <c r="X105" s="81">
        <f t="shared" si="32"/>
        <v>3083.65</v>
      </c>
    </row>
    <row r="106" spans="1:24" x14ac:dyDescent="0.3">
      <c r="A106" s="16">
        <v>84</v>
      </c>
      <c r="B106" s="17">
        <v>9901433919</v>
      </c>
      <c r="C106" s="17" t="s">
        <v>239</v>
      </c>
      <c r="D106" s="33">
        <v>1475549</v>
      </c>
      <c r="E106" s="36" t="s">
        <v>107</v>
      </c>
      <c r="F106" s="36" t="s">
        <v>113</v>
      </c>
      <c r="G106" s="47">
        <v>1736840090114</v>
      </c>
      <c r="H106" s="77">
        <v>36321443</v>
      </c>
      <c r="I106" s="36">
        <v>3164033390</v>
      </c>
      <c r="J106" s="36" t="s">
        <v>117</v>
      </c>
      <c r="K106" s="37">
        <v>39326</v>
      </c>
      <c r="L106" s="37"/>
      <c r="M106" s="38">
        <v>363</v>
      </c>
      <c r="N106" s="121">
        <v>72.540000000000006</v>
      </c>
      <c r="O106" s="25">
        <f t="shared" si="33"/>
        <v>30</v>
      </c>
      <c r="P106" s="26">
        <v>801.26</v>
      </c>
      <c r="Q106" s="41">
        <f t="shared" si="34"/>
        <v>2176.2000000000003</v>
      </c>
      <c r="R106" s="28">
        <v>250</v>
      </c>
      <c r="S106" s="29">
        <f t="shared" si="35"/>
        <v>3227.46</v>
      </c>
      <c r="T106" s="30">
        <f t="shared" si="31"/>
        <v>143.81</v>
      </c>
      <c r="U106" s="79">
        <v>0</v>
      </c>
      <c r="V106" s="30">
        <v>0</v>
      </c>
      <c r="W106" s="31">
        <f t="shared" si="36"/>
        <v>143.81</v>
      </c>
      <c r="X106" s="81">
        <f t="shared" si="32"/>
        <v>3083.65</v>
      </c>
    </row>
    <row r="107" spans="1:24" x14ac:dyDescent="0.3">
      <c r="A107" s="16">
        <v>85</v>
      </c>
      <c r="B107" s="17">
        <v>9901433922</v>
      </c>
      <c r="C107" s="17" t="s">
        <v>241</v>
      </c>
      <c r="D107" s="33">
        <v>1475550</v>
      </c>
      <c r="E107" s="36" t="s">
        <v>107</v>
      </c>
      <c r="F107" s="36" t="s">
        <v>113</v>
      </c>
      <c r="G107" s="47">
        <v>1692800980114</v>
      </c>
      <c r="H107" s="77">
        <v>43453104</v>
      </c>
      <c r="I107" s="36">
        <v>3216001865</v>
      </c>
      <c r="J107" s="36" t="s">
        <v>118</v>
      </c>
      <c r="K107" s="37">
        <v>38384</v>
      </c>
      <c r="L107" s="37">
        <v>38384</v>
      </c>
      <c r="M107" s="38">
        <v>363</v>
      </c>
      <c r="N107" s="121">
        <v>72.540000000000006</v>
      </c>
      <c r="O107" s="25">
        <f t="shared" si="33"/>
        <v>30</v>
      </c>
      <c r="P107" s="26">
        <v>801.26</v>
      </c>
      <c r="Q107" s="41">
        <f t="shared" si="34"/>
        <v>2176.2000000000003</v>
      </c>
      <c r="R107" s="28">
        <v>250</v>
      </c>
      <c r="S107" s="29">
        <f t="shared" si="35"/>
        <v>3227.46</v>
      </c>
      <c r="T107" s="30">
        <f t="shared" si="31"/>
        <v>143.81</v>
      </c>
      <c r="U107" s="79">
        <v>0</v>
      </c>
      <c r="V107" s="30">
        <v>0</v>
      </c>
      <c r="W107" s="31">
        <f t="shared" si="36"/>
        <v>143.81</v>
      </c>
      <c r="X107" s="81">
        <f>ROUND(S110-W107,2)</f>
        <v>3083.65</v>
      </c>
    </row>
    <row r="108" spans="1:24" x14ac:dyDescent="0.3">
      <c r="A108" s="16">
        <v>86</v>
      </c>
      <c r="B108" s="17">
        <v>9901433923</v>
      </c>
      <c r="C108" s="17" t="s">
        <v>242</v>
      </c>
      <c r="D108" s="33">
        <v>1475551</v>
      </c>
      <c r="E108" s="36" t="s">
        <v>107</v>
      </c>
      <c r="F108" s="36" t="s">
        <v>113</v>
      </c>
      <c r="G108" s="84">
        <v>1593226930114</v>
      </c>
      <c r="H108" s="77">
        <v>43951538</v>
      </c>
      <c r="I108" s="85">
        <v>3216001829</v>
      </c>
      <c r="J108" s="36" t="s">
        <v>152</v>
      </c>
      <c r="K108" s="86">
        <v>44929</v>
      </c>
      <c r="L108" s="86">
        <v>44929</v>
      </c>
      <c r="M108" s="122"/>
      <c r="N108" s="121">
        <v>72.540000000000006</v>
      </c>
      <c r="O108" s="25">
        <f t="shared" si="33"/>
        <v>30</v>
      </c>
      <c r="P108" s="26">
        <v>801.26</v>
      </c>
      <c r="Q108" s="41">
        <f t="shared" si="34"/>
        <v>2176.2000000000003</v>
      </c>
      <c r="R108" s="28">
        <v>250</v>
      </c>
      <c r="S108" s="29">
        <f t="shared" si="35"/>
        <v>3227.46</v>
      </c>
      <c r="T108" s="30">
        <f t="shared" si="31"/>
        <v>143.81</v>
      </c>
      <c r="U108" s="79">
        <v>0</v>
      </c>
      <c r="V108" s="30">
        <v>0</v>
      </c>
      <c r="W108" s="31">
        <f t="shared" si="36"/>
        <v>143.81</v>
      </c>
      <c r="X108" s="81">
        <f t="shared" ref="X108:X112" si="37">ROUND(S111-W108,2)</f>
        <v>3083.65</v>
      </c>
    </row>
    <row r="109" spans="1:24" x14ac:dyDescent="0.3">
      <c r="A109" s="16">
        <v>87</v>
      </c>
      <c r="B109" s="17">
        <v>9901433924</v>
      </c>
      <c r="C109" s="17" t="s">
        <v>243</v>
      </c>
      <c r="D109" s="33">
        <v>1475552</v>
      </c>
      <c r="E109" s="36" t="s">
        <v>107</v>
      </c>
      <c r="F109" s="36" t="s">
        <v>113</v>
      </c>
      <c r="G109" s="84">
        <v>2563457750114</v>
      </c>
      <c r="H109" s="77">
        <v>53490851</v>
      </c>
      <c r="I109" s="85">
        <v>3216001833</v>
      </c>
      <c r="J109" s="36" t="s">
        <v>153</v>
      </c>
      <c r="K109" s="86">
        <v>44929</v>
      </c>
      <c r="L109" s="86">
        <v>44929</v>
      </c>
      <c r="M109" s="122"/>
      <c r="N109" s="121">
        <v>72.540000000000006</v>
      </c>
      <c r="O109" s="25">
        <f t="shared" si="33"/>
        <v>30</v>
      </c>
      <c r="P109" s="26">
        <v>801.26</v>
      </c>
      <c r="Q109" s="41">
        <f t="shared" si="34"/>
        <v>2176.2000000000003</v>
      </c>
      <c r="R109" s="28">
        <v>250</v>
      </c>
      <c r="S109" s="29">
        <f t="shared" si="35"/>
        <v>3227.46</v>
      </c>
      <c r="T109" s="30">
        <f t="shared" si="31"/>
        <v>143.81</v>
      </c>
      <c r="U109" s="79">
        <v>0</v>
      </c>
      <c r="V109" s="30">
        <v>0</v>
      </c>
      <c r="W109" s="31">
        <f t="shared" si="36"/>
        <v>143.81</v>
      </c>
      <c r="X109" s="81">
        <f t="shared" si="37"/>
        <v>3083.65</v>
      </c>
    </row>
    <row r="110" spans="1:24" x14ac:dyDescent="0.3">
      <c r="A110" s="16">
        <v>88</v>
      </c>
      <c r="B110" s="17">
        <v>9901433925</v>
      </c>
      <c r="C110" s="17" t="s">
        <v>244</v>
      </c>
      <c r="D110" s="33">
        <v>1475553</v>
      </c>
      <c r="E110" s="36" t="s">
        <v>107</v>
      </c>
      <c r="F110" s="36" t="s">
        <v>113</v>
      </c>
      <c r="G110" s="84">
        <v>2218199081203</v>
      </c>
      <c r="H110" s="77">
        <v>53618246</v>
      </c>
      <c r="I110" s="85">
        <v>4216008623</v>
      </c>
      <c r="J110" s="172" t="s">
        <v>150</v>
      </c>
      <c r="K110" s="86">
        <v>44929</v>
      </c>
      <c r="L110" s="86">
        <v>44929</v>
      </c>
      <c r="M110" s="122"/>
      <c r="N110" s="121">
        <v>72.540000000000006</v>
      </c>
      <c r="O110" s="25">
        <f t="shared" si="33"/>
        <v>30</v>
      </c>
      <c r="P110" s="26">
        <v>801.26</v>
      </c>
      <c r="Q110" s="41">
        <f t="shared" si="34"/>
        <v>2176.2000000000003</v>
      </c>
      <c r="R110" s="28">
        <v>250</v>
      </c>
      <c r="S110" s="29">
        <f t="shared" si="35"/>
        <v>3227.46</v>
      </c>
      <c r="T110" s="30">
        <f t="shared" si="31"/>
        <v>143.81</v>
      </c>
      <c r="U110" s="79">
        <v>0</v>
      </c>
      <c r="V110" s="30">
        <v>0</v>
      </c>
      <c r="W110" s="31">
        <f t="shared" si="36"/>
        <v>143.81</v>
      </c>
      <c r="X110" s="81">
        <f t="shared" si="37"/>
        <v>3083.65</v>
      </c>
    </row>
    <row r="111" spans="1:24" x14ac:dyDescent="0.3">
      <c r="A111" s="16">
        <v>89</v>
      </c>
      <c r="B111" s="17">
        <v>9901433927</v>
      </c>
      <c r="C111" s="17" t="s">
        <v>245</v>
      </c>
      <c r="D111" s="33">
        <v>1475554</v>
      </c>
      <c r="E111" s="36" t="s">
        <v>107</v>
      </c>
      <c r="F111" s="36" t="s">
        <v>113</v>
      </c>
      <c r="G111" s="47">
        <v>2225887990112</v>
      </c>
      <c r="H111" s="77">
        <v>9680209</v>
      </c>
      <c r="I111" s="36">
        <v>3164079920</v>
      </c>
      <c r="J111" s="123" t="s">
        <v>119</v>
      </c>
      <c r="K111" s="82">
        <v>43101</v>
      </c>
      <c r="L111" s="82"/>
      <c r="M111" s="38">
        <v>363</v>
      </c>
      <c r="N111" s="121">
        <v>72.540000000000006</v>
      </c>
      <c r="O111" s="25">
        <f t="shared" si="33"/>
        <v>30</v>
      </c>
      <c r="P111" s="26">
        <v>801.26</v>
      </c>
      <c r="Q111" s="41">
        <f t="shared" si="34"/>
        <v>2176.2000000000003</v>
      </c>
      <c r="R111" s="28">
        <v>250</v>
      </c>
      <c r="S111" s="29">
        <f t="shared" si="35"/>
        <v>3227.46</v>
      </c>
      <c r="T111" s="30">
        <f t="shared" si="31"/>
        <v>143.81</v>
      </c>
      <c r="U111" s="79">
        <v>0</v>
      </c>
      <c r="V111" s="30">
        <v>0</v>
      </c>
      <c r="W111" s="31">
        <f t="shared" si="36"/>
        <v>143.81</v>
      </c>
      <c r="X111" s="81">
        <f t="shared" si="37"/>
        <v>3083.65</v>
      </c>
    </row>
    <row r="112" spans="1:24" x14ac:dyDescent="0.3">
      <c r="A112" s="16">
        <v>90</v>
      </c>
      <c r="B112" s="17">
        <v>990099333</v>
      </c>
      <c r="C112" s="17" t="s">
        <v>246</v>
      </c>
      <c r="D112" s="33">
        <v>1475555</v>
      </c>
      <c r="E112" s="36" t="s">
        <v>107</v>
      </c>
      <c r="F112" s="36" t="s">
        <v>113</v>
      </c>
      <c r="G112" s="84">
        <v>1879747050114</v>
      </c>
      <c r="H112" s="77">
        <v>41021541</v>
      </c>
      <c r="I112" s="85">
        <v>3287008934</v>
      </c>
      <c r="J112" s="51" t="s">
        <v>149</v>
      </c>
      <c r="K112" s="86">
        <v>44929</v>
      </c>
      <c r="L112" s="86">
        <v>44929</v>
      </c>
      <c r="M112" s="122"/>
      <c r="N112" s="121">
        <v>72.540000000000006</v>
      </c>
      <c r="O112" s="25">
        <f t="shared" si="33"/>
        <v>30</v>
      </c>
      <c r="P112" s="26">
        <v>801.26</v>
      </c>
      <c r="Q112" s="41">
        <f t="shared" si="34"/>
        <v>2176.2000000000003</v>
      </c>
      <c r="R112" s="28">
        <v>250</v>
      </c>
      <c r="S112" s="29">
        <f t="shared" si="35"/>
        <v>3227.46</v>
      </c>
      <c r="T112" s="30">
        <f t="shared" si="31"/>
        <v>143.81</v>
      </c>
      <c r="U112" s="79">
        <v>0</v>
      </c>
      <c r="V112" s="30">
        <v>0</v>
      </c>
      <c r="W112" s="31">
        <f t="shared" si="36"/>
        <v>143.81</v>
      </c>
      <c r="X112" s="81">
        <f t="shared" si="37"/>
        <v>3083.65</v>
      </c>
    </row>
    <row r="113" spans="1:24" x14ac:dyDescent="0.3">
      <c r="A113" s="16">
        <v>91</v>
      </c>
      <c r="B113" s="17">
        <v>9901351185</v>
      </c>
      <c r="C113" s="17" t="s">
        <v>247</v>
      </c>
      <c r="D113" s="33">
        <v>1475556</v>
      </c>
      <c r="E113" s="36" t="s">
        <v>107</v>
      </c>
      <c r="F113" s="36" t="s">
        <v>113</v>
      </c>
      <c r="G113" s="47">
        <v>2560011890114</v>
      </c>
      <c r="H113" s="77">
        <v>89252861</v>
      </c>
      <c r="I113" s="36">
        <v>3287036198</v>
      </c>
      <c r="J113" s="51" t="s">
        <v>120</v>
      </c>
      <c r="K113" s="82">
        <v>42370</v>
      </c>
      <c r="L113" s="82"/>
      <c r="M113" s="38">
        <v>363</v>
      </c>
      <c r="N113" s="121">
        <v>72.540000000000006</v>
      </c>
      <c r="O113" s="25">
        <f t="shared" si="33"/>
        <v>30</v>
      </c>
      <c r="P113" s="26">
        <v>801.26</v>
      </c>
      <c r="Q113" s="41">
        <f t="shared" si="34"/>
        <v>2176.2000000000003</v>
      </c>
      <c r="R113" s="28">
        <v>250</v>
      </c>
      <c r="S113" s="29">
        <f t="shared" si="35"/>
        <v>3227.46</v>
      </c>
      <c r="T113" s="30">
        <f t="shared" si="31"/>
        <v>143.81</v>
      </c>
      <c r="U113" s="79">
        <v>0</v>
      </c>
      <c r="V113" s="30">
        <v>0</v>
      </c>
      <c r="W113" s="31">
        <f t="shared" si="36"/>
        <v>143.81</v>
      </c>
      <c r="X113" s="81">
        <f t="shared" ref="X113:X127" si="38">ROUND(S113-W113,2)</f>
        <v>3083.65</v>
      </c>
    </row>
    <row r="114" spans="1:24" x14ac:dyDescent="0.3">
      <c r="A114" s="16">
        <v>92</v>
      </c>
      <c r="B114" s="17">
        <v>9901361506</v>
      </c>
      <c r="C114" s="17" t="s">
        <v>248</v>
      </c>
      <c r="D114" s="33">
        <v>1475557</v>
      </c>
      <c r="E114" s="36" t="s">
        <v>107</v>
      </c>
      <c r="F114" s="36" t="s">
        <v>113</v>
      </c>
      <c r="G114" s="47">
        <v>1690893630114</v>
      </c>
      <c r="H114" s="77">
        <v>81996845</v>
      </c>
      <c r="I114" s="36">
        <v>3164074549</v>
      </c>
      <c r="J114" s="51" t="s">
        <v>121</v>
      </c>
      <c r="K114" s="82">
        <v>42370</v>
      </c>
      <c r="L114" s="82"/>
      <c r="M114" s="38">
        <v>363</v>
      </c>
      <c r="N114" s="124">
        <v>72.540000000000006</v>
      </c>
      <c r="O114" s="25">
        <f t="shared" si="33"/>
        <v>30</v>
      </c>
      <c r="P114" s="26">
        <v>801.26</v>
      </c>
      <c r="Q114" s="41">
        <f t="shared" si="34"/>
        <v>2176.2000000000003</v>
      </c>
      <c r="R114" s="28">
        <v>250</v>
      </c>
      <c r="S114" s="29">
        <f t="shared" si="35"/>
        <v>3227.46</v>
      </c>
      <c r="T114" s="30">
        <f t="shared" si="31"/>
        <v>143.81</v>
      </c>
      <c r="U114" s="79">
        <v>0</v>
      </c>
      <c r="V114" s="30">
        <v>0</v>
      </c>
      <c r="W114" s="31">
        <f t="shared" si="36"/>
        <v>143.81</v>
      </c>
      <c r="X114" s="81">
        <f t="shared" si="38"/>
        <v>3083.65</v>
      </c>
    </row>
    <row r="115" spans="1:24" x14ac:dyDescent="0.3">
      <c r="A115" s="16">
        <v>93</v>
      </c>
      <c r="B115" s="17">
        <v>9901451093</v>
      </c>
      <c r="C115" s="17" t="s">
        <v>249</v>
      </c>
      <c r="D115" s="33">
        <v>1475558</v>
      </c>
      <c r="E115" s="36" t="s">
        <v>107</v>
      </c>
      <c r="F115" s="36" t="s">
        <v>113</v>
      </c>
      <c r="G115" s="47">
        <v>2692055940114</v>
      </c>
      <c r="H115" s="77">
        <v>89149785</v>
      </c>
      <c r="I115" s="36">
        <v>3164079952</v>
      </c>
      <c r="J115" s="51" t="s">
        <v>122</v>
      </c>
      <c r="K115" s="82">
        <v>43353</v>
      </c>
      <c r="L115" s="82"/>
      <c r="M115" s="38">
        <v>363</v>
      </c>
      <c r="N115" s="124">
        <v>72.540000000000006</v>
      </c>
      <c r="O115" s="25">
        <f t="shared" si="33"/>
        <v>30</v>
      </c>
      <c r="P115" s="26">
        <v>801.26</v>
      </c>
      <c r="Q115" s="41">
        <f t="shared" si="34"/>
        <v>2176.2000000000003</v>
      </c>
      <c r="R115" s="28">
        <v>250</v>
      </c>
      <c r="S115" s="29">
        <f t="shared" si="35"/>
        <v>3227.46</v>
      </c>
      <c r="T115" s="30">
        <f t="shared" si="31"/>
        <v>143.81</v>
      </c>
      <c r="U115" s="79">
        <v>0</v>
      </c>
      <c r="V115" s="30">
        <v>0</v>
      </c>
      <c r="W115" s="31">
        <f t="shared" si="36"/>
        <v>143.81</v>
      </c>
      <c r="X115" s="81">
        <f t="shared" si="38"/>
        <v>3083.65</v>
      </c>
    </row>
    <row r="116" spans="1:24" x14ac:dyDescent="0.3">
      <c r="A116" s="16">
        <v>94</v>
      </c>
      <c r="B116" s="17">
        <v>9901549822</v>
      </c>
      <c r="C116" s="17" t="s">
        <v>251</v>
      </c>
      <c r="D116" s="33">
        <v>1475559</v>
      </c>
      <c r="E116" s="36" t="s">
        <v>107</v>
      </c>
      <c r="F116" s="36" t="s">
        <v>113</v>
      </c>
      <c r="G116" s="47">
        <v>2413406400114</v>
      </c>
      <c r="H116" s="77">
        <v>111321638</v>
      </c>
      <c r="I116" s="36">
        <v>3654026191</v>
      </c>
      <c r="J116" s="17" t="s">
        <v>123</v>
      </c>
      <c r="K116" s="82">
        <v>44593</v>
      </c>
      <c r="L116" s="82"/>
      <c r="M116" s="125">
        <f ca="1">TODAY()-K116-31</f>
        <v>636</v>
      </c>
      <c r="N116" s="124">
        <v>72.540000000000006</v>
      </c>
      <c r="O116" s="25">
        <f t="shared" si="33"/>
        <v>30</v>
      </c>
      <c r="P116" s="26">
        <v>801.26</v>
      </c>
      <c r="Q116" s="41">
        <f t="shared" si="34"/>
        <v>2176.2000000000003</v>
      </c>
      <c r="R116" s="28">
        <v>250</v>
      </c>
      <c r="S116" s="29">
        <f t="shared" si="35"/>
        <v>3227.46</v>
      </c>
      <c r="T116" s="30">
        <f t="shared" si="31"/>
        <v>143.81</v>
      </c>
      <c r="U116" s="79">
        <v>0</v>
      </c>
      <c r="V116" s="30">
        <v>0</v>
      </c>
      <c r="W116" s="31">
        <f t="shared" si="36"/>
        <v>143.81</v>
      </c>
      <c r="X116" s="81">
        <f t="shared" si="38"/>
        <v>3083.65</v>
      </c>
    </row>
    <row r="117" spans="1:24" x14ac:dyDescent="0.3">
      <c r="A117" s="16">
        <v>95</v>
      </c>
      <c r="B117" s="17">
        <v>9901494527</v>
      </c>
      <c r="C117" s="17" t="s">
        <v>250</v>
      </c>
      <c r="D117" s="33">
        <v>1475560</v>
      </c>
      <c r="E117" s="36" t="s">
        <v>107</v>
      </c>
      <c r="F117" s="36" t="s">
        <v>113</v>
      </c>
      <c r="G117" s="47">
        <v>1995677000512</v>
      </c>
      <c r="H117" s="77">
        <v>84809825</v>
      </c>
      <c r="I117" s="36">
        <v>3654023887</v>
      </c>
      <c r="J117" s="51" t="s">
        <v>124</v>
      </c>
      <c r="K117" s="82">
        <v>44470</v>
      </c>
      <c r="L117" s="82"/>
      <c r="M117" s="51">
        <f ca="1">TODAY()-K117</f>
        <v>790</v>
      </c>
      <c r="N117" s="124">
        <v>72.540000000000006</v>
      </c>
      <c r="O117" s="25">
        <f t="shared" si="33"/>
        <v>30</v>
      </c>
      <c r="P117" s="26">
        <v>801.26</v>
      </c>
      <c r="Q117" s="41">
        <f t="shared" si="34"/>
        <v>2176.2000000000003</v>
      </c>
      <c r="R117" s="28">
        <v>250</v>
      </c>
      <c r="S117" s="29">
        <f t="shared" si="35"/>
        <v>3227.46</v>
      </c>
      <c r="T117" s="30">
        <f t="shared" si="31"/>
        <v>143.81</v>
      </c>
      <c r="U117" s="158">
        <v>1164.6300000000001</v>
      </c>
      <c r="V117" s="30">
        <v>1041.03</v>
      </c>
      <c r="W117" s="31">
        <f t="shared" si="36"/>
        <v>2349.4699999999998</v>
      </c>
      <c r="X117" s="81">
        <f t="shared" si="38"/>
        <v>877.99</v>
      </c>
    </row>
    <row r="118" spans="1:24" x14ac:dyDescent="0.3">
      <c r="A118" s="16">
        <v>96</v>
      </c>
      <c r="B118" s="17">
        <v>9901349728</v>
      </c>
      <c r="C118" s="17" t="s">
        <v>266</v>
      </c>
      <c r="D118" s="33">
        <v>1475561</v>
      </c>
      <c r="E118" s="36" t="s">
        <v>107</v>
      </c>
      <c r="F118" s="36" t="s">
        <v>113</v>
      </c>
      <c r="G118" s="47">
        <v>2830847230512</v>
      </c>
      <c r="H118" s="77">
        <v>88943836</v>
      </c>
      <c r="I118" s="36">
        <v>3654013124</v>
      </c>
      <c r="J118" s="51" t="s">
        <v>125</v>
      </c>
      <c r="K118" s="82">
        <v>43101</v>
      </c>
      <c r="L118" s="82"/>
      <c r="M118" s="125">
        <v>363</v>
      </c>
      <c r="N118" s="124">
        <v>72.540000000000006</v>
      </c>
      <c r="O118" s="25">
        <f t="shared" si="33"/>
        <v>30</v>
      </c>
      <c r="P118" s="26">
        <v>801.26</v>
      </c>
      <c r="Q118" s="41">
        <f t="shared" si="34"/>
        <v>2176.2000000000003</v>
      </c>
      <c r="R118" s="28">
        <v>250</v>
      </c>
      <c r="S118" s="29">
        <f t="shared" si="35"/>
        <v>3227.46</v>
      </c>
      <c r="T118" s="30">
        <f t="shared" si="31"/>
        <v>143.81</v>
      </c>
      <c r="U118" s="79">
        <v>0</v>
      </c>
      <c r="V118" s="30">
        <v>0</v>
      </c>
      <c r="W118" s="31">
        <f t="shared" si="36"/>
        <v>143.81</v>
      </c>
      <c r="X118" s="81">
        <f t="shared" si="38"/>
        <v>3083.65</v>
      </c>
    </row>
    <row r="119" spans="1:24" ht="18" customHeight="1" x14ac:dyDescent="0.3">
      <c r="A119" s="16">
        <v>97</v>
      </c>
      <c r="B119" s="17">
        <v>9901349729</v>
      </c>
      <c r="C119" s="17" t="s">
        <v>265</v>
      </c>
      <c r="D119" s="33">
        <v>1475562</v>
      </c>
      <c r="E119" s="36" t="s">
        <v>107</v>
      </c>
      <c r="F119" s="36" t="s">
        <v>113</v>
      </c>
      <c r="G119" s="47">
        <v>1827151080114</v>
      </c>
      <c r="H119" s="77">
        <v>62436929</v>
      </c>
      <c r="I119" s="36">
        <v>3164072894</v>
      </c>
      <c r="J119" s="51" t="s">
        <v>126</v>
      </c>
      <c r="K119" s="82">
        <v>43101</v>
      </c>
      <c r="L119" s="82"/>
      <c r="M119" s="125">
        <v>363</v>
      </c>
      <c r="N119" s="124">
        <v>72.540000000000006</v>
      </c>
      <c r="O119" s="25">
        <f t="shared" si="33"/>
        <v>30</v>
      </c>
      <c r="P119" s="26">
        <v>801.26</v>
      </c>
      <c r="Q119" s="41">
        <f t="shared" si="34"/>
        <v>2176.2000000000003</v>
      </c>
      <c r="R119" s="28">
        <v>250</v>
      </c>
      <c r="S119" s="29">
        <f t="shared" si="35"/>
        <v>3227.46</v>
      </c>
      <c r="T119" s="30">
        <f t="shared" si="31"/>
        <v>143.81</v>
      </c>
      <c r="U119" s="79">
        <v>0</v>
      </c>
      <c r="V119" s="30">
        <v>0</v>
      </c>
      <c r="W119" s="31">
        <f t="shared" si="36"/>
        <v>143.81</v>
      </c>
      <c r="X119" s="81">
        <f t="shared" si="38"/>
        <v>3083.65</v>
      </c>
    </row>
    <row r="120" spans="1:24" x14ac:dyDescent="0.3">
      <c r="A120" s="16">
        <v>98</v>
      </c>
      <c r="B120" s="17">
        <v>9901349730</v>
      </c>
      <c r="C120" s="17" t="s">
        <v>264</v>
      </c>
      <c r="D120" s="33">
        <v>1475563</v>
      </c>
      <c r="E120" s="36" t="s">
        <v>107</v>
      </c>
      <c r="F120" s="36" t="s">
        <v>113</v>
      </c>
      <c r="G120" s="47">
        <v>2176791880116</v>
      </c>
      <c r="H120" s="77">
        <v>11943777</v>
      </c>
      <c r="I120" s="36">
        <v>3287032867</v>
      </c>
      <c r="J120" s="51" t="s">
        <v>127</v>
      </c>
      <c r="K120" s="82">
        <v>43101</v>
      </c>
      <c r="L120" s="82"/>
      <c r="M120" s="125">
        <v>363</v>
      </c>
      <c r="N120" s="124">
        <v>72.540000000000006</v>
      </c>
      <c r="O120" s="25">
        <f t="shared" si="33"/>
        <v>30</v>
      </c>
      <c r="P120" s="26">
        <v>801.26</v>
      </c>
      <c r="Q120" s="41">
        <f t="shared" si="34"/>
        <v>2176.2000000000003</v>
      </c>
      <c r="R120" s="28">
        <v>250</v>
      </c>
      <c r="S120" s="29">
        <f t="shared" si="35"/>
        <v>3227.46</v>
      </c>
      <c r="T120" s="30">
        <f t="shared" si="31"/>
        <v>143.81</v>
      </c>
      <c r="U120" s="158">
        <v>1654.45</v>
      </c>
      <c r="V120" s="30">
        <v>0</v>
      </c>
      <c r="W120" s="31">
        <f t="shared" si="36"/>
        <v>1798.26</v>
      </c>
      <c r="X120" s="81">
        <f t="shared" si="38"/>
        <v>1429.2</v>
      </c>
    </row>
    <row r="121" spans="1:24" ht="18" customHeight="1" x14ac:dyDescent="0.3">
      <c r="A121" s="16">
        <v>99</v>
      </c>
      <c r="B121" s="17">
        <v>9901355145</v>
      </c>
      <c r="C121" s="17" t="s">
        <v>263</v>
      </c>
      <c r="D121" s="33">
        <v>1475564</v>
      </c>
      <c r="E121" s="36" t="s">
        <v>107</v>
      </c>
      <c r="F121" s="36" t="s">
        <v>113</v>
      </c>
      <c r="G121" s="47">
        <v>1688497630114</v>
      </c>
      <c r="H121" s="77">
        <v>50416383</v>
      </c>
      <c r="I121" s="36">
        <v>3686024851</v>
      </c>
      <c r="J121" s="51" t="s">
        <v>128</v>
      </c>
      <c r="K121" s="82">
        <v>43101</v>
      </c>
      <c r="L121" s="82">
        <v>38718</v>
      </c>
      <c r="M121" s="125">
        <v>363</v>
      </c>
      <c r="N121" s="121">
        <v>72.540000000000006</v>
      </c>
      <c r="O121" s="25">
        <f t="shared" si="33"/>
        <v>30</v>
      </c>
      <c r="P121" s="26">
        <v>801.26</v>
      </c>
      <c r="Q121" s="41">
        <f t="shared" si="34"/>
        <v>2176.2000000000003</v>
      </c>
      <c r="R121" s="28">
        <v>250</v>
      </c>
      <c r="S121" s="29">
        <f t="shared" si="35"/>
        <v>3227.46</v>
      </c>
      <c r="T121" s="30">
        <f t="shared" si="31"/>
        <v>143.81</v>
      </c>
      <c r="U121" s="79">
        <v>0</v>
      </c>
      <c r="V121" s="30">
        <v>0</v>
      </c>
      <c r="W121" s="31">
        <f t="shared" si="36"/>
        <v>143.81</v>
      </c>
      <c r="X121" s="81">
        <f t="shared" si="38"/>
        <v>3083.65</v>
      </c>
    </row>
    <row r="122" spans="1:24" x14ac:dyDescent="0.3">
      <c r="A122" s="16">
        <v>100</v>
      </c>
      <c r="B122" s="17">
        <v>9901495284</v>
      </c>
      <c r="C122" s="17" t="s">
        <v>262</v>
      </c>
      <c r="D122" s="33">
        <v>1475565</v>
      </c>
      <c r="E122" s="36" t="s">
        <v>107</v>
      </c>
      <c r="F122" s="36" t="s">
        <v>113</v>
      </c>
      <c r="G122" s="47">
        <v>3238796400512</v>
      </c>
      <c r="H122" s="77">
        <v>108487199</v>
      </c>
      <c r="I122" s="36">
        <v>3654023992</v>
      </c>
      <c r="J122" s="51" t="s">
        <v>129</v>
      </c>
      <c r="K122" s="82">
        <v>44138</v>
      </c>
      <c r="L122" s="82"/>
      <c r="M122" s="125">
        <v>363</v>
      </c>
      <c r="N122" s="121">
        <v>72.540000000000006</v>
      </c>
      <c r="O122" s="25">
        <f t="shared" si="33"/>
        <v>30</v>
      </c>
      <c r="P122" s="26">
        <v>801.26</v>
      </c>
      <c r="Q122" s="41">
        <f t="shared" si="34"/>
        <v>2176.2000000000003</v>
      </c>
      <c r="R122" s="28">
        <v>250</v>
      </c>
      <c r="S122" s="29">
        <f t="shared" si="35"/>
        <v>3227.46</v>
      </c>
      <c r="T122" s="30">
        <f t="shared" si="31"/>
        <v>143.81</v>
      </c>
      <c r="U122" s="79">
        <v>0</v>
      </c>
      <c r="V122" s="30">
        <v>0</v>
      </c>
      <c r="W122" s="31">
        <f t="shared" si="36"/>
        <v>143.81</v>
      </c>
      <c r="X122" s="81">
        <f t="shared" si="38"/>
        <v>3083.65</v>
      </c>
    </row>
    <row r="123" spans="1:24" x14ac:dyDescent="0.3">
      <c r="A123" s="16">
        <v>101</v>
      </c>
      <c r="B123" s="17">
        <v>9901001049</v>
      </c>
      <c r="C123" s="17" t="s">
        <v>261</v>
      </c>
      <c r="D123" s="33">
        <v>1475566</v>
      </c>
      <c r="E123" s="36" t="s">
        <v>107</v>
      </c>
      <c r="F123" s="36" t="s">
        <v>113</v>
      </c>
      <c r="G123" s="47">
        <v>1841585320114</v>
      </c>
      <c r="H123" s="77">
        <v>59177802</v>
      </c>
      <c r="I123" s="36">
        <v>3164040395</v>
      </c>
      <c r="J123" s="51" t="s">
        <v>130</v>
      </c>
      <c r="K123" s="82">
        <v>43101</v>
      </c>
      <c r="L123" s="82"/>
      <c r="M123" s="125">
        <v>363</v>
      </c>
      <c r="N123" s="121">
        <v>72.540000000000006</v>
      </c>
      <c r="O123" s="25">
        <f t="shared" si="33"/>
        <v>30</v>
      </c>
      <c r="P123" s="26">
        <v>801.26</v>
      </c>
      <c r="Q123" s="41">
        <f t="shared" si="34"/>
        <v>2176.2000000000003</v>
      </c>
      <c r="R123" s="28">
        <v>250</v>
      </c>
      <c r="S123" s="29">
        <f t="shared" si="35"/>
        <v>3227.46</v>
      </c>
      <c r="T123" s="30">
        <f t="shared" si="31"/>
        <v>143.81</v>
      </c>
      <c r="U123" s="79">
        <v>0</v>
      </c>
      <c r="V123" s="30">
        <v>0</v>
      </c>
      <c r="W123" s="31">
        <f t="shared" si="36"/>
        <v>143.81</v>
      </c>
      <c r="X123" s="81">
        <f t="shared" si="38"/>
        <v>3083.65</v>
      </c>
    </row>
    <row r="124" spans="1:24" x14ac:dyDescent="0.3">
      <c r="A124" s="16">
        <v>102</v>
      </c>
      <c r="B124" s="17">
        <v>9901451119</v>
      </c>
      <c r="C124" s="17" t="s">
        <v>260</v>
      </c>
      <c r="D124" s="33">
        <v>1475567</v>
      </c>
      <c r="E124" s="36" t="s">
        <v>107</v>
      </c>
      <c r="F124" s="36" t="s">
        <v>113</v>
      </c>
      <c r="G124" s="47">
        <v>1976165690114</v>
      </c>
      <c r="H124" s="77">
        <v>33963606</v>
      </c>
      <c r="I124" s="36">
        <v>3164080004</v>
      </c>
      <c r="J124" s="51" t="s">
        <v>131</v>
      </c>
      <c r="K124" s="82">
        <v>43409</v>
      </c>
      <c r="L124" s="82"/>
      <c r="M124" s="125">
        <v>363</v>
      </c>
      <c r="N124" s="121">
        <v>72.540000000000006</v>
      </c>
      <c r="O124" s="25">
        <f t="shared" si="33"/>
        <v>30</v>
      </c>
      <c r="P124" s="26">
        <v>801.26</v>
      </c>
      <c r="Q124" s="41">
        <f t="shared" si="34"/>
        <v>2176.2000000000003</v>
      </c>
      <c r="R124" s="28">
        <v>250</v>
      </c>
      <c r="S124" s="29">
        <f t="shared" si="35"/>
        <v>3227.46</v>
      </c>
      <c r="T124" s="30">
        <f t="shared" si="31"/>
        <v>143.81</v>
      </c>
      <c r="U124" s="79">
        <v>0</v>
      </c>
      <c r="V124" s="30">
        <v>0</v>
      </c>
      <c r="W124" s="31">
        <f t="shared" si="36"/>
        <v>143.81</v>
      </c>
      <c r="X124" s="81">
        <f t="shared" si="38"/>
        <v>3083.65</v>
      </c>
    </row>
    <row r="125" spans="1:24" ht="18" customHeight="1" x14ac:dyDescent="0.3">
      <c r="A125" s="16">
        <v>103</v>
      </c>
      <c r="B125" s="17">
        <v>9901451097</v>
      </c>
      <c r="C125" s="17" t="s">
        <v>259</v>
      </c>
      <c r="D125" s="33">
        <v>1475568</v>
      </c>
      <c r="E125" s="36" t="s">
        <v>107</v>
      </c>
      <c r="F125" s="36" t="s">
        <v>113</v>
      </c>
      <c r="G125" s="47">
        <v>2131079960114</v>
      </c>
      <c r="H125" s="77">
        <v>103361715</v>
      </c>
      <c r="I125" s="36">
        <v>3164083996</v>
      </c>
      <c r="J125" s="17" t="s">
        <v>132</v>
      </c>
      <c r="K125" s="82">
        <v>43497</v>
      </c>
      <c r="L125" s="82"/>
      <c r="M125" s="125">
        <v>363</v>
      </c>
      <c r="N125" s="121">
        <v>72.540000000000006</v>
      </c>
      <c r="O125" s="25">
        <f t="shared" si="33"/>
        <v>30</v>
      </c>
      <c r="P125" s="26">
        <v>801.26</v>
      </c>
      <c r="Q125" s="41">
        <f t="shared" si="34"/>
        <v>2176.2000000000003</v>
      </c>
      <c r="R125" s="28">
        <v>250</v>
      </c>
      <c r="S125" s="29">
        <f t="shared" si="35"/>
        <v>3227.46</v>
      </c>
      <c r="T125" s="30">
        <f t="shared" si="31"/>
        <v>143.81</v>
      </c>
      <c r="U125" s="79">
        <v>0</v>
      </c>
      <c r="V125" s="30">
        <v>0</v>
      </c>
      <c r="W125" s="31">
        <f t="shared" si="36"/>
        <v>143.81</v>
      </c>
      <c r="X125" s="81">
        <f t="shared" si="38"/>
        <v>3083.65</v>
      </c>
    </row>
    <row r="126" spans="1:24" x14ac:dyDescent="0.3">
      <c r="A126" s="16">
        <v>104</v>
      </c>
      <c r="B126" s="17">
        <v>9901433943</v>
      </c>
      <c r="C126" s="17" t="s">
        <v>257</v>
      </c>
      <c r="D126" s="33">
        <v>1475569</v>
      </c>
      <c r="E126" s="36" t="s">
        <v>107</v>
      </c>
      <c r="F126" s="17" t="s">
        <v>113</v>
      </c>
      <c r="G126" s="34">
        <v>1857322910512</v>
      </c>
      <c r="H126" s="77">
        <v>13761684</v>
      </c>
      <c r="I126" s="17">
        <v>3164079984</v>
      </c>
      <c r="J126" s="123" t="s">
        <v>133</v>
      </c>
      <c r="K126" s="82">
        <v>43101</v>
      </c>
      <c r="L126" s="82"/>
      <c r="M126" s="125">
        <v>363</v>
      </c>
      <c r="N126" s="121">
        <v>72.540000000000006</v>
      </c>
      <c r="O126" s="25">
        <f t="shared" si="33"/>
        <v>30</v>
      </c>
      <c r="P126" s="26">
        <v>801.26</v>
      </c>
      <c r="Q126" s="41">
        <f t="shared" si="34"/>
        <v>2176.2000000000003</v>
      </c>
      <c r="R126" s="28">
        <v>250</v>
      </c>
      <c r="S126" s="29">
        <f t="shared" si="35"/>
        <v>3227.46</v>
      </c>
      <c r="T126" s="30">
        <f t="shared" si="31"/>
        <v>143.81</v>
      </c>
      <c r="U126" s="79">
        <v>0</v>
      </c>
      <c r="V126" s="30">
        <v>0</v>
      </c>
      <c r="W126" s="31">
        <f t="shared" si="36"/>
        <v>143.81</v>
      </c>
      <c r="X126" s="81">
        <f t="shared" si="38"/>
        <v>3083.65</v>
      </c>
    </row>
    <row r="127" spans="1:24" ht="17.25" customHeight="1" x14ac:dyDescent="0.3">
      <c r="A127" s="16">
        <v>105</v>
      </c>
      <c r="B127" s="17">
        <v>9901433916</v>
      </c>
      <c r="C127" s="17" t="s">
        <v>256</v>
      </c>
      <c r="D127" s="33">
        <v>1475570</v>
      </c>
      <c r="E127" s="36" t="s">
        <v>107</v>
      </c>
      <c r="F127" s="17" t="s">
        <v>113</v>
      </c>
      <c r="G127" s="34">
        <v>1928813610114</v>
      </c>
      <c r="H127" s="77">
        <v>55977685</v>
      </c>
      <c r="I127" s="17">
        <v>3216001695</v>
      </c>
      <c r="J127" s="36" t="s">
        <v>134</v>
      </c>
      <c r="K127" s="82">
        <v>37258</v>
      </c>
      <c r="L127" s="82">
        <v>37258</v>
      </c>
      <c r="M127" s="125">
        <v>363</v>
      </c>
      <c r="N127" s="121">
        <v>72.540000000000006</v>
      </c>
      <c r="O127" s="25">
        <f t="shared" si="33"/>
        <v>30</v>
      </c>
      <c r="P127" s="26">
        <v>801.26</v>
      </c>
      <c r="Q127" s="41">
        <f t="shared" si="34"/>
        <v>2176.2000000000003</v>
      </c>
      <c r="R127" s="28">
        <v>250</v>
      </c>
      <c r="S127" s="29">
        <f t="shared" si="35"/>
        <v>3227.46</v>
      </c>
      <c r="T127" s="30">
        <f t="shared" si="31"/>
        <v>143.81</v>
      </c>
      <c r="U127" s="79">
        <v>0</v>
      </c>
      <c r="V127" s="30">
        <v>0</v>
      </c>
      <c r="W127" s="31">
        <f t="shared" si="36"/>
        <v>143.81</v>
      </c>
      <c r="X127" s="81">
        <f t="shared" si="38"/>
        <v>3083.65</v>
      </c>
    </row>
    <row r="128" spans="1:24" ht="17.25" customHeight="1" x14ac:dyDescent="0.3">
      <c r="A128" s="16">
        <v>106</v>
      </c>
      <c r="B128" s="17">
        <v>9901433961</v>
      </c>
      <c r="C128" s="17" t="s">
        <v>252</v>
      </c>
      <c r="D128" s="33">
        <v>1475571</v>
      </c>
      <c r="E128" s="36" t="s">
        <v>107</v>
      </c>
      <c r="F128" s="36" t="s">
        <v>113</v>
      </c>
      <c r="G128" s="84">
        <v>1911364170512</v>
      </c>
      <c r="H128" s="77">
        <v>64097846</v>
      </c>
      <c r="I128" s="85">
        <v>3216001916</v>
      </c>
      <c r="J128" s="36" t="s">
        <v>151</v>
      </c>
      <c r="K128" s="86">
        <v>44929</v>
      </c>
      <c r="L128" s="86">
        <v>44929</v>
      </c>
      <c r="M128" s="126"/>
      <c r="N128" s="121">
        <v>72.540000000000006</v>
      </c>
      <c r="O128" s="25">
        <f t="shared" si="33"/>
        <v>30</v>
      </c>
      <c r="P128" s="26">
        <v>801.26</v>
      </c>
      <c r="Q128" s="41">
        <f t="shared" si="34"/>
        <v>2176.2000000000003</v>
      </c>
      <c r="R128" s="28">
        <v>250</v>
      </c>
      <c r="S128" s="29">
        <f t="shared" si="35"/>
        <v>3227.46</v>
      </c>
      <c r="T128" s="30">
        <f t="shared" si="31"/>
        <v>143.81</v>
      </c>
      <c r="U128" s="79">
        <v>0</v>
      </c>
      <c r="V128" s="30">
        <v>0</v>
      </c>
      <c r="W128" s="31">
        <f t="shared" si="36"/>
        <v>143.81</v>
      </c>
      <c r="X128" s="81">
        <f t="shared" ref="X128:X130" si="39">ROUND(S128-W128,2)</f>
        <v>3083.65</v>
      </c>
    </row>
    <row r="129" spans="1:24" x14ac:dyDescent="0.3">
      <c r="A129" s="16">
        <v>107</v>
      </c>
      <c r="B129" s="17">
        <v>9901451092</v>
      </c>
      <c r="C129" s="17" t="s">
        <v>258</v>
      </c>
      <c r="D129" s="33">
        <v>1475572</v>
      </c>
      <c r="E129" s="36" t="s">
        <v>107</v>
      </c>
      <c r="F129" s="36" t="s">
        <v>113</v>
      </c>
      <c r="G129" s="47">
        <v>2147980112214</v>
      </c>
      <c r="H129" s="77">
        <v>77891678</v>
      </c>
      <c r="I129" s="36">
        <v>3164080169</v>
      </c>
      <c r="J129" s="51" t="s">
        <v>135</v>
      </c>
      <c r="K129" s="82">
        <v>43223</v>
      </c>
      <c r="L129" s="82"/>
      <c r="M129" s="125">
        <v>363</v>
      </c>
      <c r="N129" s="121">
        <v>72.540000000000006</v>
      </c>
      <c r="O129" s="25">
        <f t="shared" si="33"/>
        <v>30</v>
      </c>
      <c r="P129" s="26">
        <v>801.26</v>
      </c>
      <c r="Q129" s="41">
        <f t="shared" si="34"/>
        <v>2176.2000000000003</v>
      </c>
      <c r="R129" s="28">
        <v>250</v>
      </c>
      <c r="S129" s="29">
        <f t="shared" si="35"/>
        <v>3227.46</v>
      </c>
      <c r="T129" s="30">
        <f t="shared" si="31"/>
        <v>143.81</v>
      </c>
      <c r="U129" s="79">
        <v>0</v>
      </c>
      <c r="V129" s="30">
        <v>0</v>
      </c>
      <c r="W129" s="31">
        <f t="shared" si="36"/>
        <v>143.81</v>
      </c>
      <c r="X129" s="81">
        <f t="shared" si="39"/>
        <v>3083.65</v>
      </c>
    </row>
    <row r="130" spans="1:24" x14ac:dyDescent="0.3">
      <c r="A130" s="16">
        <v>108</v>
      </c>
      <c r="B130" s="17">
        <v>9901433962</v>
      </c>
      <c r="C130" s="97" t="s">
        <v>255</v>
      </c>
      <c r="D130" s="33">
        <v>1475573</v>
      </c>
      <c r="E130" s="98" t="s">
        <v>107</v>
      </c>
      <c r="F130" s="98" t="s">
        <v>113</v>
      </c>
      <c r="G130" s="84">
        <v>2566762911505</v>
      </c>
      <c r="H130" s="77">
        <v>7260385</v>
      </c>
      <c r="I130" s="85">
        <v>3216001851</v>
      </c>
      <c r="J130" s="36" t="s">
        <v>154</v>
      </c>
      <c r="K130" s="86">
        <v>44929</v>
      </c>
      <c r="L130" s="86">
        <v>44929</v>
      </c>
      <c r="M130" s="127"/>
      <c r="N130" s="121">
        <v>72.540000000000006</v>
      </c>
      <c r="O130" s="25">
        <f t="shared" si="33"/>
        <v>30</v>
      </c>
      <c r="P130" s="26">
        <v>801.26</v>
      </c>
      <c r="Q130" s="41">
        <f t="shared" si="34"/>
        <v>2176.2000000000003</v>
      </c>
      <c r="R130" s="28">
        <v>250</v>
      </c>
      <c r="S130" s="29">
        <f t="shared" si="35"/>
        <v>3227.46</v>
      </c>
      <c r="T130" s="30">
        <f t="shared" si="31"/>
        <v>143.81</v>
      </c>
      <c r="U130" s="79">
        <v>0</v>
      </c>
      <c r="V130" s="30">
        <v>0</v>
      </c>
      <c r="W130" s="31">
        <f t="shared" si="36"/>
        <v>143.81</v>
      </c>
      <c r="X130" s="81">
        <f t="shared" si="39"/>
        <v>3083.65</v>
      </c>
    </row>
    <row r="131" spans="1:24" x14ac:dyDescent="0.3">
      <c r="A131" s="16">
        <v>109</v>
      </c>
      <c r="B131" s="17">
        <v>9901545084</v>
      </c>
      <c r="C131" s="17" t="s">
        <v>253</v>
      </c>
      <c r="D131" s="33">
        <v>1475574</v>
      </c>
      <c r="E131" s="36" t="s">
        <v>107</v>
      </c>
      <c r="F131" s="36" t="s">
        <v>113</v>
      </c>
      <c r="G131" s="47">
        <v>3239083220512</v>
      </c>
      <c r="H131" s="77">
        <v>96914769</v>
      </c>
      <c r="I131" s="36">
        <v>3654026187</v>
      </c>
      <c r="J131" s="51" t="s">
        <v>136</v>
      </c>
      <c r="K131" s="89">
        <v>44564</v>
      </c>
      <c r="L131" s="89"/>
      <c r="M131" s="128">
        <f ca="1">TODAY()-K131</f>
        <v>696</v>
      </c>
      <c r="N131" s="124">
        <v>72.540000000000006</v>
      </c>
      <c r="O131" s="16">
        <f t="shared" si="33"/>
        <v>30</v>
      </c>
      <c r="P131" s="26">
        <v>801.26</v>
      </c>
      <c r="Q131" s="41">
        <f t="shared" si="34"/>
        <v>2176.2000000000003</v>
      </c>
      <c r="R131" s="28">
        <v>250</v>
      </c>
      <c r="S131" s="29">
        <f t="shared" si="35"/>
        <v>3227.46</v>
      </c>
      <c r="T131" s="30">
        <f t="shared" si="31"/>
        <v>143.81</v>
      </c>
      <c r="U131" s="79">
        <v>0</v>
      </c>
      <c r="V131" s="30">
        <v>0</v>
      </c>
      <c r="W131" s="30">
        <f>ROUND(SUM(T131:V131),2)</f>
        <v>143.81</v>
      </c>
      <c r="X131" s="81">
        <f>ROUND(S131-W131,2)</f>
        <v>3083.65</v>
      </c>
    </row>
    <row r="132" spans="1:24" ht="18" customHeight="1" thickBot="1" x14ac:dyDescent="0.35">
      <c r="A132" s="16">
        <v>110</v>
      </c>
      <c r="B132" s="97">
        <v>9901545088</v>
      </c>
      <c r="C132" s="97" t="s">
        <v>254</v>
      </c>
      <c r="D132" s="33">
        <v>1475575</v>
      </c>
      <c r="E132" s="98" t="s">
        <v>137</v>
      </c>
      <c r="F132" s="17" t="s">
        <v>113</v>
      </c>
      <c r="G132" s="34">
        <v>1693888400114</v>
      </c>
      <c r="H132" s="77">
        <v>51589214</v>
      </c>
      <c r="I132" s="17">
        <v>3164096234</v>
      </c>
      <c r="J132" s="36" t="s">
        <v>138</v>
      </c>
      <c r="K132" s="129">
        <v>44564</v>
      </c>
      <c r="L132" s="129"/>
      <c r="M132" s="128">
        <f ca="1">TODAY()-K132</f>
        <v>696</v>
      </c>
      <c r="N132" s="130">
        <v>72.540000000000006</v>
      </c>
      <c r="O132" s="16">
        <f t="shared" si="33"/>
        <v>30</v>
      </c>
      <c r="P132" s="26">
        <v>801.26</v>
      </c>
      <c r="Q132" s="67">
        <f>N132*O132</f>
        <v>2176.2000000000003</v>
      </c>
      <c r="R132" s="28">
        <v>250</v>
      </c>
      <c r="S132" s="29">
        <f t="shared" si="35"/>
        <v>3227.46</v>
      </c>
      <c r="T132" s="131">
        <f t="shared" si="31"/>
        <v>143.81</v>
      </c>
      <c r="U132" s="79">
        <v>0</v>
      </c>
      <c r="V132" s="30">
        <v>0</v>
      </c>
      <c r="W132" s="30">
        <f>ROUND(SUM(T132:V132),2)</f>
        <v>143.81</v>
      </c>
      <c r="X132" s="81">
        <f>ROUND(S132-W132,2)</f>
        <v>3083.65</v>
      </c>
    </row>
    <row r="133" spans="1:24" ht="18" thickBot="1" x14ac:dyDescent="0.35">
      <c r="A133" s="173" t="s">
        <v>50</v>
      </c>
      <c r="B133" s="174"/>
      <c r="C133" s="174"/>
      <c r="D133" s="174"/>
      <c r="E133" s="174"/>
      <c r="F133" s="175"/>
      <c r="G133" s="175"/>
      <c r="H133" s="175"/>
      <c r="I133" s="175"/>
      <c r="J133" s="175"/>
      <c r="K133" s="174"/>
      <c r="L133" s="174"/>
      <c r="M133" s="174"/>
      <c r="N133" s="174"/>
      <c r="O133" s="176"/>
      <c r="P133" s="68">
        <f>SUM(P99:P132)</f>
        <v>27242.839999999982</v>
      </c>
      <c r="Q133" s="68">
        <f>SUM(Q99:Q132)</f>
        <v>73990.799999999959</v>
      </c>
      <c r="R133" s="68">
        <f>SUM(R99:R132)</f>
        <v>8500</v>
      </c>
      <c r="S133" s="68">
        <f>SUM(S99:S132)</f>
        <v>109733.64000000007</v>
      </c>
      <c r="T133" s="68">
        <f>SUM(T99:T132)</f>
        <v>4889.5400000000009</v>
      </c>
      <c r="U133" s="69">
        <f>SUM(U99:U131)</f>
        <v>2819.08</v>
      </c>
      <c r="V133" s="69">
        <f>SUM(V99:V132)</f>
        <v>1041.03</v>
      </c>
      <c r="W133" s="68">
        <f t="shared" ref="W133" si="40">SUM(W131:W132)</f>
        <v>287.62</v>
      </c>
      <c r="X133" s="68">
        <f>SUM(X99:X132)+0.01</f>
        <v>100983.99999999994</v>
      </c>
    </row>
    <row r="134" spans="1:24" x14ac:dyDescent="0.3">
      <c r="A134" s="132"/>
      <c r="B134" s="132"/>
      <c r="C134" s="132"/>
      <c r="D134" s="132"/>
      <c r="E134" s="132"/>
      <c r="F134" s="132"/>
      <c r="G134" s="133"/>
      <c r="H134" s="132"/>
      <c r="I134" s="132"/>
      <c r="J134" s="132"/>
      <c r="K134" s="132"/>
      <c r="L134" s="132"/>
      <c r="M134" s="132"/>
      <c r="N134" s="132"/>
      <c r="O134" s="132"/>
      <c r="P134" s="134"/>
      <c r="Q134" s="134"/>
      <c r="R134" s="135"/>
      <c r="S134" s="135"/>
      <c r="T134" s="135"/>
      <c r="U134" s="135"/>
      <c r="V134" s="135"/>
      <c r="W134" s="135"/>
      <c r="X134" s="135"/>
    </row>
    <row r="135" spans="1:24" x14ac:dyDescent="0.3">
      <c r="A135" s="132"/>
      <c r="B135" s="132"/>
      <c r="C135" s="132"/>
      <c r="D135" s="132"/>
      <c r="E135" s="132"/>
      <c r="F135" s="132"/>
      <c r="G135" s="133"/>
      <c r="H135" s="132"/>
      <c r="I135" s="132"/>
      <c r="J135" s="132"/>
      <c r="K135" s="132"/>
      <c r="L135" s="132"/>
      <c r="M135" s="132"/>
      <c r="N135" s="132"/>
      <c r="O135" s="132"/>
      <c r="P135" s="134"/>
      <c r="Q135" s="134"/>
      <c r="R135" s="135"/>
      <c r="S135" s="135"/>
      <c r="T135" s="135"/>
      <c r="U135" s="135"/>
      <c r="V135" s="135"/>
      <c r="W135" s="135"/>
      <c r="X135" s="135">
        <v>102</v>
      </c>
    </row>
    <row r="136" spans="1:24" x14ac:dyDescent="0.3">
      <c r="A136" s="132"/>
      <c r="B136" s="132"/>
      <c r="C136" s="132"/>
      <c r="D136" s="132"/>
      <c r="E136" s="132"/>
      <c r="F136" s="132"/>
      <c r="G136" s="133"/>
      <c r="H136" s="132"/>
      <c r="I136" s="132"/>
      <c r="J136" s="132"/>
      <c r="K136" s="132"/>
      <c r="L136" s="132"/>
      <c r="M136" s="132"/>
      <c r="N136" s="132"/>
      <c r="O136" s="132"/>
      <c r="P136" s="134"/>
      <c r="Q136" s="134"/>
      <c r="R136" s="135"/>
      <c r="S136" s="135"/>
      <c r="T136" s="135"/>
      <c r="U136" s="135"/>
      <c r="V136" s="135"/>
      <c r="W136" s="135"/>
      <c r="X136" s="135"/>
    </row>
    <row r="137" spans="1:24" x14ac:dyDescent="0.3">
      <c r="A137" s="132"/>
      <c r="B137" s="132"/>
      <c r="C137" s="132"/>
      <c r="D137" s="132"/>
      <c r="E137" s="132"/>
      <c r="F137" s="132"/>
      <c r="G137" s="133"/>
      <c r="H137" s="132"/>
      <c r="I137" s="132"/>
      <c r="J137" s="132"/>
      <c r="K137" s="132"/>
      <c r="L137" s="132"/>
      <c r="M137" s="132"/>
      <c r="N137" s="132"/>
      <c r="O137" s="132"/>
      <c r="P137" s="134"/>
      <c r="Q137" s="134"/>
      <c r="R137" s="135"/>
      <c r="S137" s="135"/>
      <c r="T137" s="135"/>
      <c r="U137" s="135"/>
      <c r="V137" s="135"/>
      <c r="W137" s="135"/>
      <c r="X137" s="135"/>
    </row>
    <row r="138" spans="1:24" ht="18" thickBot="1" x14ac:dyDescent="0.35">
      <c r="C138" s="4"/>
      <c r="E138" s="4"/>
      <c r="H138" s="4"/>
      <c r="I138" s="4"/>
      <c r="K138" s="4"/>
      <c r="L138" s="4"/>
      <c r="M138" s="4"/>
      <c r="N138" s="4"/>
      <c r="O138" s="4"/>
      <c r="P138" s="136"/>
      <c r="Q138" s="136"/>
      <c r="R138" s="137"/>
      <c r="S138" s="137"/>
      <c r="T138" s="137"/>
      <c r="U138" s="137"/>
      <c r="V138" s="137"/>
      <c r="W138" s="137"/>
      <c r="X138" s="137"/>
    </row>
    <row r="139" spans="1:24" ht="18" customHeight="1" thickBot="1" x14ac:dyDescent="0.35">
      <c r="A139" s="217"/>
      <c r="B139" s="217"/>
      <c r="C139" s="217"/>
      <c r="D139" s="217"/>
      <c r="E139" s="217"/>
      <c r="F139" s="217"/>
      <c r="G139" s="217"/>
      <c r="H139" s="217"/>
      <c r="I139" s="217"/>
      <c r="J139" s="217"/>
      <c r="K139" s="217"/>
      <c r="L139" s="217"/>
      <c r="M139" s="217"/>
      <c r="N139" s="217"/>
      <c r="O139" s="217"/>
      <c r="P139" s="217"/>
      <c r="Q139" s="138"/>
      <c r="R139" s="218" t="s">
        <v>139</v>
      </c>
      <c r="S139" s="221" t="s">
        <v>17</v>
      </c>
      <c r="T139" s="222"/>
      <c r="U139" s="223"/>
      <c r="V139" s="199" t="s">
        <v>18</v>
      </c>
      <c r="W139" s="224" t="s">
        <v>140</v>
      </c>
    </row>
    <row r="140" spans="1:24" ht="18" thickBot="1" x14ac:dyDescent="0.35">
      <c r="A140" s="7"/>
      <c r="B140" s="7"/>
      <c r="C140" s="8"/>
      <c r="D140" s="8"/>
      <c r="E140" s="227"/>
      <c r="F140" s="227"/>
      <c r="G140" s="227"/>
      <c r="H140" s="227"/>
      <c r="I140" s="227"/>
      <c r="J140" s="227"/>
      <c r="K140" s="227"/>
      <c r="L140" s="227"/>
      <c r="M140" s="227"/>
      <c r="N140" s="227"/>
      <c r="O140" s="217"/>
      <c r="P140" s="217"/>
      <c r="Q140" s="138"/>
      <c r="R140" s="219"/>
      <c r="S140" s="139">
        <v>201</v>
      </c>
      <c r="T140" s="9" t="s">
        <v>275</v>
      </c>
      <c r="U140" s="10" t="s">
        <v>276</v>
      </c>
      <c r="V140" s="200"/>
      <c r="W140" s="225"/>
    </row>
    <row r="141" spans="1:24" ht="52.8" thickBot="1" x14ac:dyDescent="0.35">
      <c r="A141" s="140"/>
      <c r="B141" s="140"/>
      <c r="C141" s="140"/>
      <c r="D141" s="141"/>
      <c r="E141" s="140"/>
      <c r="F141" s="140"/>
      <c r="G141" s="140"/>
      <c r="H141" s="140"/>
      <c r="I141" s="140"/>
      <c r="J141" s="141"/>
      <c r="K141" s="140"/>
      <c r="L141" s="140"/>
      <c r="M141" s="140"/>
      <c r="N141" s="140"/>
      <c r="O141" s="140"/>
      <c r="P141" s="140"/>
      <c r="Q141" s="142"/>
      <c r="R141" s="220"/>
      <c r="S141" s="143" t="s">
        <v>23</v>
      </c>
      <c r="T141" s="15" t="s">
        <v>24</v>
      </c>
      <c r="U141" s="15" t="s">
        <v>25</v>
      </c>
      <c r="V141" s="201"/>
      <c r="W141" s="226"/>
      <c r="X141" s="7"/>
    </row>
    <row r="142" spans="1:24" ht="18" thickBot="1" x14ac:dyDescent="0.35">
      <c r="A142" s="141"/>
      <c r="B142" s="141"/>
      <c r="C142" s="141"/>
      <c r="D142" s="141"/>
      <c r="E142" s="141"/>
      <c r="F142" s="141"/>
      <c r="G142" s="140"/>
      <c r="H142" s="141"/>
      <c r="I142" s="141"/>
      <c r="J142" s="141"/>
      <c r="K142" s="141"/>
      <c r="L142" s="141"/>
      <c r="M142" s="141"/>
      <c r="N142" s="141"/>
      <c r="O142" s="141"/>
      <c r="P142" s="141"/>
      <c r="Q142" s="141"/>
      <c r="R142" s="144">
        <f>S30+S91+S133</f>
        <v>354944.50000000023</v>
      </c>
      <c r="S142" s="145">
        <f>T30+T91+T133</f>
        <v>15816.129999999996</v>
      </c>
      <c r="T142" s="145">
        <f>U30+U91+U133</f>
        <v>16503.71</v>
      </c>
      <c r="U142" s="145">
        <f>V30+V91+V133</f>
        <v>5894.07</v>
      </c>
      <c r="V142" s="145">
        <f>SUM(S142:U142)</f>
        <v>38213.909999999996</v>
      </c>
      <c r="W142" s="144">
        <f>R142-V142</f>
        <v>316730.59000000026</v>
      </c>
      <c r="X142" s="7"/>
    </row>
    <row r="143" spans="1:24" x14ac:dyDescent="0.3">
      <c r="C143" s="4"/>
      <c r="H143" s="4"/>
      <c r="I143" s="4"/>
      <c r="O143" s="146"/>
      <c r="P143" s="4"/>
      <c r="Q143" s="5"/>
      <c r="R143" s="147"/>
      <c r="V143" s="147"/>
      <c r="W143" s="147"/>
    </row>
    <row r="144" spans="1:24" x14ac:dyDescent="0.3">
      <c r="C144" s="4"/>
      <c r="H144" s="4"/>
      <c r="I144" s="4"/>
      <c r="O144" s="146"/>
      <c r="P144" s="4"/>
      <c r="Q144" s="5"/>
      <c r="W144" s="147"/>
    </row>
    <row r="145" spans="3:26" hidden="1" x14ac:dyDescent="0.3">
      <c r="C145" s="4"/>
      <c r="H145" s="4"/>
      <c r="I145" s="4"/>
      <c r="O145" s="146"/>
      <c r="P145" s="4"/>
      <c r="Q145" s="5"/>
      <c r="Z145" s="3">
        <f>316760.59-316405.86</f>
        <v>354.73000000003958</v>
      </c>
    </row>
    <row r="146" spans="3:26" hidden="1" x14ac:dyDescent="0.3">
      <c r="C146" s="4"/>
      <c r="H146" s="4"/>
      <c r="I146" s="4"/>
      <c r="O146" s="146"/>
      <c r="P146" s="4"/>
      <c r="Q146" s="5"/>
    </row>
    <row r="147" spans="3:26" hidden="1" x14ac:dyDescent="0.3">
      <c r="C147" s="4"/>
      <c r="H147" s="4"/>
      <c r="I147" s="4"/>
      <c r="O147" s="4"/>
      <c r="P147" s="4"/>
      <c r="Q147" s="5"/>
      <c r="R147" s="147"/>
      <c r="S147" s="147"/>
    </row>
    <row r="148" spans="3:26" hidden="1" x14ac:dyDescent="0.3">
      <c r="C148" s="148" t="s">
        <v>141</v>
      </c>
      <c r="E148" s="149"/>
      <c r="F148" s="150"/>
      <c r="H148" s="4"/>
      <c r="I148" s="4"/>
      <c r="O148" s="4"/>
      <c r="P148" s="4"/>
      <c r="Q148" s="151"/>
      <c r="R148" s="151"/>
      <c r="S148" s="160"/>
      <c r="T148" s="151" t="s">
        <v>142</v>
      </c>
      <c r="W148" s="147"/>
    </row>
    <row r="149" spans="3:26" ht="24.6" hidden="1" x14ac:dyDescent="0.4">
      <c r="C149" s="4"/>
      <c r="D149" s="2"/>
      <c r="E149" s="215" t="s">
        <v>286</v>
      </c>
      <c r="F149" s="215"/>
      <c r="G149" s="152"/>
      <c r="H149" s="153"/>
      <c r="I149" s="153"/>
      <c r="J149" s="153"/>
      <c r="K149" s="154"/>
      <c r="L149" s="154"/>
      <c r="M149" s="154"/>
      <c r="N149" s="154"/>
      <c r="O149" s="155"/>
      <c r="P149" s="155"/>
      <c r="Q149" s="156"/>
      <c r="R149" s="152"/>
      <c r="S149" s="152"/>
      <c r="T149" s="152"/>
      <c r="U149" s="216" t="s">
        <v>282</v>
      </c>
      <c r="V149" s="216"/>
      <c r="W149" s="216"/>
    </row>
    <row r="150" spans="3:26" ht="24.6" hidden="1" x14ac:dyDescent="0.4">
      <c r="C150" s="4"/>
      <c r="D150" s="2"/>
      <c r="E150" s="214" t="s">
        <v>270</v>
      </c>
      <c r="F150" s="214"/>
      <c r="G150" s="152"/>
      <c r="H150" s="153"/>
      <c r="I150" s="153"/>
      <c r="J150" s="153"/>
      <c r="K150" s="154"/>
      <c r="L150" s="154"/>
      <c r="M150" s="154"/>
      <c r="N150" s="154"/>
      <c r="O150" s="155"/>
      <c r="P150" s="155"/>
      <c r="Q150" s="156"/>
      <c r="R150" s="152"/>
      <c r="S150" s="152"/>
      <c r="T150" s="152"/>
      <c r="U150" s="214" t="s">
        <v>283</v>
      </c>
      <c r="V150" s="214"/>
      <c r="W150" s="214"/>
    </row>
    <row r="151" spans="3:26" ht="24.6" hidden="1" x14ac:dyDescent="0.4">
      <c r="C151" s="4"/>
      <c r="D151" s="2"/>
      <c r="E151" s="214" t="s">
        <v>143</v>
      </c>
      <c r="F151" s="214"/>
      <c r="G151" s="152"/>
      <c r="H151" s="153"/>
      <c r="I151" s="153"/>
      <c r="J151" s="153"/>
      <c r="K151" s="154"/>
      <c r="L151" s="154"/>
      <c r="M151" s="154"/>
      <c r="N151" s="154"/>
      <c r="O151" s="155"/>
      <c r="P151" s="155"/>
      <c r="Q151" s="157"/>
      <c r="R151" s="152"/>
      <c r="S151" s="152"/>
      <c r="T151" s="152"/>
      <c r="U151" s="214" t="s">
        <v>143</v>
      </c>
      <c r="V151" s="214"/>
      <c r="W151" s="214"/>
    </row>
    <row r="152" spans="3:26" hidden="1" x14ac:dyDescent="0.3">
      <c r="C152" s="4"/>
      <c r="D152" s="2"/>
      <c r="E152" s="2"/>
      <c r="F152" s="2"/>
      <c r="G152" s="1"/>
      <c r="H152" s="1"/>
      <c r="I152" s="1"/>
      <c r="J152" s="2"/>
      <c r="K152" s="2"/>
      <c r="L152" s="2"/>
      <c r="M152" s="2"/>
      <c r="N152" s="1"/>
      <c r="O152" s="2"/>
      <c r="P152" s="2"/>
      <c r="Q152" s="6"/>
      <c r="R152" s="1"/>
      <c r="S152" s="1"/>
      <c r="T152" s="1"/>
      <c r="U152" s="2"/>
    </row>
    <row r="153" spans="3:26" hidden="1" x14ac:dyDescent="0.3"/>
    <row r="154" spans="3:26" hidden="1" x14ac:dyDescent="0.3"/>
    <row r="155" spans="3:26" hidden="1" x14ac:dyDescent="0.3"/>
    <row r="156" spans="3:26" hidden="1" x14ac:dyDescent="0.3"/>
    <row r="157" spans="3:26" ht="15" customHeight="1" x14ac:dyDescent="0.3"/>
  </sheetData>
  <sheetProtection algorithmName="SHA-512" hashValue="BDCD4JQq0Qfm+xbGCQrtDcj19UFXzyVz2K8UdARavSmnE2jMnSYAf2ck156Xxaw7kFFTczlsqDE310s7eJJdEw==" saltValue="OWl1H98u09RcKZ1rJoHVcA==" spinCount="100000" sheet="1" objects="1" scenarios="1" selectLockedCells="1" selectUnlockedCells="1"/>
  <mergeCells count="87">
    <mergeCell ref="E96:E98"/>
    <mergeCell ref="T4:V4"/>
    <mergeCell ref="W4:W6"/>
    <mergeCell ref="L4:L6"/>
    <mergeCell ref="D4:D6"/>
    <mergeCell ref="D35:D37"/>
    <mergeCell ref="D96:D98"/>
    <mergeCell ref="M96:M98"/>
    <mergeCell ref="F96:F98"/>
    <mergeCell ref="P4:P5"/>
    <mergeCell ref="Q4:Q5"/>
    <mergeCell ref="R4:R5"/>
    <mergeCell ref="S4:S6"/>
    <mergeCell ref="K96:K98"/>
    <mergeCell ref="K35:K37"/>
    <mergeCell ref="N35:N37"/>
    <mergeCell ref="A1:X1"/>
    <mergeCell ref="A3:X3"/>
    <mergeCell ref="A4:A6"/>
    <mergeCell ref="B4:B6"/>
    <mergeCell ref="C4:C6"/>
    <mergeCell ref="E4:E6"/>
    <mergeCell ref="F4:F6"/>
    <mergeCell ref="G4:G6"/>
    <mergeCell ref="H4:H6"/>
    <mergeCell ref="I4:I6"/>
    <mergeCell ref="X4:X6"/>
    <mergeCell ref="J4:J6"/>
    <mergeCell ref="K4:K6"/>
    <mergeCell ref="M4:M6"/>
    <mergeCell ref="N4:N6"/>
    <mergeCell ref="O4:O6"/>
    <mergeCell ref="O35:O37"/>
    <mergeCell ref="M35:M37"/>
    <mergeCell ref="T35:V35"/>
    <mergeCell ref="X35:X37"/>
    <mergeCell ref="P35:P36"/>
    <mergeCell ref="Q35:Q36"/>
    <mergeCell ref="R35:R36"/>
    <mergeCell ref="S35:S37"/>
    <mergeCell ref="W35:W37"/>
    <mergeCell ref="U151:W151"/>
    <mergeCell ref="E149:F149"/>
    <mergeCell ref="U149:W149"/>
    <mergeCell ref="A139:N139"/>
    <mergeCell ref="O139:O140"/>
    <mergeCell ref="P139:P140"/>
    <mergeCell ref="R139:R141"/>
    <mergeCell ref="S139:U139"/>
    <mergeCell ref="V139:V141"/>
    <mergeCell ref="W139:W141"/>
    <mergeCell ref="E140:N140"/>
    <mergeCell ref="E150:F150"/>
    <mergeCell ref="U150:W150"/>
    <mergeCell ref="E151:F151"/>
    <mergeCell ref="A34:X34"/>
    <mergeCell ref="A30:O30"/>
    <mergeCell ref="X96:X98"/>
    <mergeCell ref="S96:S98"/>
    <mergeCell ref="T96:V96"/>
    <mergeCell ref="W96:W98"/>
    <mergeCell ref="I96:I98"/>
    <mergeCell ref="N96:N98"/>
    <mergeCell ref="O96:O98"/>
    <mergeCell ref="P96:P97"/>
    <mergeCell ref="Q96:Q97"/>
    <mergeCell ref="R96:R97"/>
    <mergeCell ref="A91:O91"/>
    <mergeCell ref="A95:W95"/>
    <mergeCell ref="A96:A98"/>
    <mergeCell ref="B96:B98"/>
    <mergeCell ref="A133:O133"/>
    <mergeCell ref="L96:L98"/>
    <mergeCell ref="J96:J98"/>
    <mergeCell ref="F35:F37"/>
    <mergeCell ref="L35:L37"/>
    <mergeCell ref="G96:G98"/>
    <mergeCell ref="H96:H98"/>
    <mergeCell ref="C96:C98"/>
    <mergeCell ref="A35:A37"/>
    <mergeCell ref="B35:B37"/>
    <mergeCell ref="C35:C37"/>
    <mergeCell ref="E35:E37"/>
    <mergeCell ref="G35:G37"/>
    <mergeCell ref="H35:H37"/>
    <mergeCell ref="I35:I37"/>
    <mergeCell ref="J35:J37"/>
  </mergeCells>
  <pageMargins left="0.23622047244094491" right="0.23622047244094491" top="0.74803149606299213" bottom="0.74803149606299213" header="0.31496062992125984" footer="0.31496062992125984"/>
  <pageSetup scale="35" fitToHeight="0" orientation="landscape" r:id="rId1"/>
  <headerFooter>
    <oddHeader xml:space="preserve">&amp;L&amp;G&amp;C&amp;"Century Gothic,Negrita"&amp;12AUTORIDAD PARA EL MANEJO SUSTENTABLE DE LA CUENCA Y DEL LAGO DE AMATITLÁN 
NÓMINA CORRESPONDIENTE AL MES DE NOVIEMBRE DE  2023
</oddHeader>
    <oddFooter>&amp;CPágina &amp;P&amp;R031 NÓMINA ENERO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2023-11-30T18:37:35Z</dcterms:modified>
</cp:coreProperties>
</file>