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S14" i="1" s="1"/>
  <c r="T14" i="1" l="1"/>
  <c r="W14" i="1" s="1"/>
  <c r="X14" i="1" s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Q22" i="1"/>
  <c r="T22" i="1" s="1"/>
  <c r="W22" i="1" s="1"/>
  <c r="Q21" i="1"/>
  <c r="T21" i="1" l="1"/>
  <c r="W21" i="1" s="1"/>
  <c r="S21" i="1"/>
  <c r="S22" i="1"/>
  <c r="X22" i="1" s="1"/>
  <c r="Q91" i="1"/>
  <c r="P92" i="1"/>
  <c r="X21" i="1" l="1"/>
  <c r="S91" i="1"/>
  <c r="T91" i="1"/>
  <c r="W91" i="1" s="1"/>
  <c r="P134" i="1"/>
  <c r="P30" i="1"/>
  <c r="Q89" i="1"/>
  <c r="T89" i="1" s="1"/>
  <c r="R134" i="1"/>
  <c r="R92" i="1"/>
  <c r="U134" i="1"/>
  <c r="U92" i="1"/>
  <c r="V92" i="1"/>
  <c r="X91" i="1" l="1"/>
  <c r="V134" i="1"/>
  <c r="U30" i="1"/>
  <c r="T143" i="1" s="1"/>
  <c r="V30" i="1"/>
  <c r="Q7" i="1"/>
  <c r="U143" i="1" l="1"/>
  <c r="R30" i="1"/>
  <c r="Q46" i="1"/>
  <c r="T46" i="1" s="1"/>
  <c r="Q25" i="1"/>
  <c r="M25" i="1"/>
  <c r="Q24" i="1"/>
  <c r="Q23" i="1"/>
  <c r="M23" i="1"/>
  <c r="Q20" i="1"/>
  <c r="Q19" i="1"/>
  <c r="M19" i="1"/>
  <c r="O129" i="1"/>
  <c r="Q129" i="1" s="1"/>
  <c r="O130" i="1"/>
  <c r="Q130" i="1" s="1"/>
  <c r="S130" i="1" s="1"/>
  <c r="O131" i="1"/>
  <c r="Q131" i="1" s="1"/>
  <c r="T131" i="1" s="1"/>
  <c r="W131" i="1" s="1"/>
  <c r="O109" i="1"/>
  <c r="Q109" i="1" s="1"/>
  <c r="O110" i="1"/>
  <c r="Q110" i="1" s="1"/>
  <c r="T110" i="1" s="1"/>
  <c r="W110" i="1" s="1"/>
  <c r="O111" i="1"/>
  <c r="Q111" i="1" s="1"/>
  <c r="O112" i="1"/>
  <c r="Q112" i="1" s="1"/>
  <c r="S112" i="1" s="1"/>
  <c r="O113" i="1"/>
  <c r="Q113" i="1" s="1"/>
  <c r="S113" i="1" s="1"/>
  <c r="Q70" i="1"/>
  <c r="Q71" i="1"/>
  <c r="Q72" i="1"/>
  <c r="T72" i="1" s="1"/>
  <c r="Q73" i="1"/>
  <c r="T73" i="1" s="1"/>
  <c r="Q74" i="1"/>
  <c r="T74" i="1" s="1"/>
  <c r="Q75" i="1"/>
  <c r="T75" i="1" s="1"/>
  <c r="Q66" i="1"/>
  <c r="T66" i="1" s="1"/>
  <c r="Q48" i="1"/>
  <c r="T48" i="1" s="1"/>
  <c r="Q45" i="1"/>
  <c r="Q44" i="1"/>
  <c r="T44" i="1" s="1"/>
  <c r="T19" i="1" l="1"/>
  <c r="W19" i="1" s="1"/>
  <c r="T20" i="1"/>
  <c r="W20" i="1" s="1"/>
  <c r="T24" i="1"/>
  <c r="W24" i="1" s="1"/>
  <c r="T25" i="1"/>
  <c r="W25" i="1" s="1"/>
  <c r="T23" i="1"/>
  <c r="W23" i="1" s="1"/>
  <c r="S71" i="1"/>
  <c r="T71" i="1"/>
  <c r="W71" i="1" s="1"/>
  <c r="S45" i="1"/>
  <c r="T45" i="1"/>
  <c r="W45" i="1" s="1"/>
  <c r="S70" i="1"/>
  <c r="T70" i="1"/>
  <c r="W70" i="1" s="1"/>
  <c r="S25" i="1"/>
  <c r="S19" i="1"/>
  <c r="S20" i="1"/>
  <c r="S24" i="1"/>
  <c r="S23" i="1"/>
  <c r="S46" i="1"/>
  <c r="W46" i="1"/>
  <c r="S110" i="1"/>
  <c r="T130" i="1"/>
  <c r="W130" i="1" s="1"/>
  <c r="X130" i="1" s="1"/>
  <c r="W66" i="1"/>
  <c r="S66" i="1"/>
  <c r="W75" i="1"/>
  <c r="S75" i="1"/>
  <c r="S73" i="1"/>
  <c r="S72" i="1"/>
  <c r="T129" i="1"/>
  <c r="W129" i="1" s="1"/>
  <c r="S129" i="1"/>
  <c r="T109" i="1"/>
  <c r="W109" i="1" s="1"/>
  <c r="X109" i="1" s="1"/>
  <c r="S109" i="1"/>
  <c r="X110" i="1"/>
  <c r="S74" i="1"/>
  <c r="T111" i="1"/>
  <c r="W111" i="1" s="1"/>
  <c r="S111" i="1"/>
  <c r="T113" i="1"/>
  <c r="W113" i="1" s="1"/>
  <c r="S131" i="1"/>
  <c r="X131" i="1" s="1"/>
  <c r="T112" i="1"/>
  <c r="S48" i="1"/>
  <c r="W48" i="1"/>
  <c r="W44" i="1"/>
  <c r="S44" i="1"/>
  <c r="X70" i="1" l="1"/>
  <c r="X45" i="1"/>
  <c r="X71" i="1"/>
  <c r="X44" i="1"/>
  <c r="X46" i="1"/>
  <c r="X48" i="1"/>
  <c r="X25" i="1"/>
  <c r="X24" i="1"/>
  <c r="X23" i="1"/>
  <c r="X20" i="1"/>
  <c r="X19" i="1"/>
  <c r="X129" i="1"/>
  <c r="X66" i="1"/>
  <c r="X75" i="1"/>
  <c r="O38" i="1" l="1"/>
  <c r="Q16" i="1" l="1"/>
  <c r="T16" i="1" l="1"/>
  <c r="W16" i="1" s="1"/>
  <c r="S16" i="1"/>
  <c r="X16" i="1" l="1"/>
  <c r="M56" i="1" l="1"/>
  <c r="M133" i="1"/>
  <c r="M132" i="1"/>
  <c r="M90" i="1"/>
  <c r="M29" i="1"/>
  <c r="M28" i="1"/>
  <c r="M7" i="1"/>
  <c r="M117" i="1"/>
  <c r="M118" i="1"/>
  <c r="M8" i="1" l="1"/>
  <c r="O132" i="1" l="1"/>
  <c r="O133" i="1"/>
  <c r="O101" i="1"/>
  <c r="O102" i="1"/>
  <c r="O103" i="1"/>
  <c r="O104" i="1"/>
  <c r="O105" i="1"/>
  <c r="O106" i="1"/>
  <c r="O107" i="1"/>
  <c r="O108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00" i="1"/>
  <c r="Q47" i="1"/>
  <c r="T47" i="1" s="1"/>
  <c r="Q29" i="1"/>
  <c r="T29" i="1" l="1"/>
  <c r="W29" i="1" s="1"/>
  <c r="S29" i="1"/>
  <c r="S47" i="1"/>
  <c r="W47" i="1"/>
  <c r="X47" i="1" l="1"/>
  <c r="Q133" i="1" l="1"/>
  <c r="Q132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08" i="1"/>
  <c r="S108" i="1" s="1"/>
  <c r="Q107" i="1"/>
  <c r="Q106" i="1"/>
  <c r="Q105" i="1"/>
  <c r="Q104" i="1"/>
  <c r="Q103" i="1"/>
  <c r="Q102" i="1"/>
  <c r="Q101" i="1"/>
  <c r="Q100" i="1"/>
  <c r="Q90" i="1"/>
  <c r="T90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69" i="1"/>
  <c r="T69" i="1" s="1"/>
  <c r="Q68" i="1"/>
  <c r="T68" i="1" s="1"/>
  <c r="Q67" i="1"/>
  <c r="T67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3" i="1"/>
  <c r="Q42" i="1"/>
  <c r="T42" i="1" s="1"/>
  <c r="Q41" i="1"/>
  <c r="T41" i="1" s="1"/>
  <c r="Q40" i="1"/>
  <c r="T40" i="1" s="1"/>
  <c r="Q39" i="1"/>
  <c r="T39" i="1" s="1"/>
  <c r="Q38" i="1"/>
  <c r="Q28" i="1"/>
  <c r="Q27" i="1"/>
  <c r="Q26" i="1"/>
  <c r="Q18" i="1"/>
  <c r="M18" i="1"/>
  <c r="Q17" i="1"/>
  <c r="M17" i="1"/>
  <c r="Q15" i="1"/>
  <c r="M15" i="1"/>
  <c r="Q13" i="1"/>
  <c r="M13" i="1"/>
  <c r="Q12" i="1"/>
  <c r="M12" i="1"/>
  <c r="Q11" i="1"/>
  <c r="M11" i="1"/>
  <c r="Q10" i="1"/>
  <c r="M10" i="1"/>
  <c r="Q9" i="1"/>
  <c r="M9" i="1"/>
  <c r="Q8" i="1"/>
  <c r="S7" i="1"/>
  <c r="T12" i="1" l="1"/>
  <c r="W12" i="1" s="1"/>
  <c r="T9" i="1"/>
  <c r="W9" i="1" s="1"/>
  <c r="T28" i="1"/>
  <c r="W28" i="1" s="1"/>
  <c r="T18" i="1"/>
  <c r="W18" i="1" s="1"/>
  <c r="T13" i="1"/>
  <c r="W13" i="1" s="1"/>
  <c r="T10" i="1"/>
  <c r="W10" i="1" s="1"/>
  <c r="T8" i="1"/>
  <c r="W8" i="1" s="1"/>
  <c r="T26" i="1"/>
  <c r="W26" i="1" s="1"/>
  <c r="T27" i="1"/>
  <c r="W27" i="1" s="1"/>
  <c r="T15" i="1"/>
  <c r="W15" i="1" s="1"/>
  <c r="T11" i="1"/>
  <c r="W11" i="1" s="1"/>
  <c r="T17" i="1"/>
  <c r="W17" i="1" s="1"/>
  <c r="S43" i="1"/>
  <c r="T43" i="1"/>
  <c r="W43" i="1" s="1"/>
  <c r="S13" i="1"/>
  <c r="S18" i="1"/>
  <c r="S27" i="1"/>
  <c r="S9" i="1"/>
  <c r="S28" i="1"/>
  <c r="S15" i="1"/>
  <c r="Q134" i="1"/>
  <c r="S11" i="1"/>
  <c r="S12" i="1"/>
  <c r="S17" i="1"/>
  <c r="S26" i="1"/>
  <c r="S10" i="1"/>
  <c r="Q92" i="1"/>
  <c r="S8" i="1"/>
  <c r="Q30" i="1"/>
  <c r="W49" i="1"/>
  <c r="S120" i="1"/>
  <c r="S41" i="1"/>
  <c r="W52" i="1"/>
  <c r="W60" i="1"/>
  <c r="S68" i="1"/>
  <c r="W79" i="1"/>
  <c r="W87" i="1"/>
  <c r="T101" i="1"/>
  <c r="W101" i="1" s="1"/>
  <c r="W112" i="1"/>
  <c r="T121" i="1"/>
  <c r="W121" i="1" s="1"/>
  <c r="T7" i="1"/>
  <c r="W7" i="1" s="1"/>
  <c r="S59" i="1"/>
  <c r="W42" i="1"/>
  <c r="W53" i="1"/>
  <c r="S88" i="1"/>
  <c r="S114" i="1"/>
  <c r="X111" i="1" s="1"/>
  <c r="T122" i="1"/>
  <c r="W122" i="1" s="1"/>
  <c r="S132" i="1"/>
  <c r="W54" i="1"/>
  <c r="W62" i="1"/>
  <c r="W81" i="1"/>
  <c r="T103" i="1"/>
  <c r="W103" i="1" s="1"/>
  <c r="T115" i="1"/>
  <c r="W115" i="1" s="1"/>
  <c r="S123" i="1"/>
  <c r="S51" i="1"/>
  <c r="T108" i="1"/>
  <c r="W108" i="1" s="1"/>
  <c r="W69" i="1"/>
  <c r="W73" i="1"/>
  <c r="X73" i="1" s="1"/>
  <c r="S82" i="1"/>
  <c r="S90" i="1"/>
  <c r="T104" i="1"/>
  <c r="W104" i="1" s="1"/>
  <c r="T116" i="1"/>
  <c r="W116" i="1" s="1"/>
  <c r="S124" i="1"/>
  <c r="S128" i="1"/>
  <c r="S61" i="1"/>
  <c r="S55" i="1"/>
  <c r="T38" i="1"/>
  <c r="T92" i="1" s="1"/>
  <c r="W56" i="1"/>
  <c r="W63" i="1"/>
  <c r="W83" i="1"/>
  <c r="T105" i="1"/>
  <c r="W105" i="1" s="1"/>
  <c r="S117" i="1"/>
  <c r="S125" i="1"/>
  <c r="S86" i="1"/>
  <c r="S102" i="1"/>
  <c r="S39" i="1"/>
  <c r="W50" i="1"/>
  <c r="S57" i="1"/>
  <c r="W64" i="1"/>
  <c r="S76" i="1"/>
  <c r="S84" i="1"/>
  <c r="S106" i="1"/>
  <c r="T118" i="1"/>
  <c r="W118" i="1" s="1"/>
  <c r="T126" i="1"/>
  <c r="W126" i="1" s="1"/>
  <c r="S78" i="1"/>
  <c r="W80" i="1"/>
  <c r="W40" i="1"/>
  <c r="W58" i="1"/>
  <c r="W65" i="1"/>
  <c r="W77" i="1"/>
  <c r="W85" i="1"/>
  <c r="T107" i="1"/>
  <c r="W107" i="1" s="1"/>
  <c r="S119" i="1"/>
  <c r="S127" i="1"/>
  <c r="T125" i="1"/>
  <c r="W125" i="1" s="1"/>
  <c r="T117" i="1"/>
  <c r="W117" i="1" s="1"/>
  <c r="T124" i="1"/>
  <c r="W124" i="1" s="1"/>
  <c r="W57" i="1"/>
  <c r="S38" i="1"/>
  <c r="W72" i="1"/>
  <c r="X72" i="1" s="1"/>
  <c r="S54" i="1"/>
  <c r="T102" i="1"/>
  <c r="W102" i="1" s="1"/>
  <c r="T132" i="1"/>
  <c r="S85" i="1"/>
  <c r="W61" i="1"/>
  <c r="W88" i="1"/>
  <c r="T106" i="1"/>
  <c r="W106" i="1" s="1"/>
  <c r="W68" i="1"/>
  <c r="T120" i="1"/>
  <c r="W120" i="1" s="1"/>
  <c r="S69" i="1"/>
  <c r="S121" i="1"/>
  <c r="S64" i="1"/>
  <c r="S77" i="1"/>
  <c r="T114" i="1"/>
  <c r="W114" i="1" s="1"/>
  <c r="T128" i="1"/>
  <c r="W128" i="1" s="1"/>
  <c r="S53" i="1"/>
  <c r="S50" i="1"/>
  <c r="S62" i="1"/>
  <c r="S80" i="1"/>
  <c r="W84" i="1"/>
  <c r="S100" i="1"/>
  <c r="S103" i="1"/>
  <c r="S107" i="1"/>
  <c r="S115" i="1"/>
  <c r="S58" i="1"/>
  <c r="S89" i="1"/>
  <c r="T100" i="1"/>
  <c r="S118" i="1"/>
  <c r="S122" i="1"/>
  <c r="S126" i="1"/>
  <c r="S65" i="1"/>
  <c r="S81" i="1"/>
  <c r="S104" i="1"/>
  <c r="S116" i="1"/>
  <c r="X113" i="1" s="1"/>
  <c r="W39" i="1"/>
  <c r="W41" i="1"/>
  <c r="W51" i="1"/>
  <c r="W55" i="1"/>
  <c r="W59" i="1"/>
  <c r="W74" i="1"/>
  <c r="X74" i="1" s="1"/>
  <c r="W78" i="1"/>
  <c r="W82" i="1"/>
  <c r="W86" i="1"/>
  <c r="W90" i="1"/>
  <c r="T119" i="1"/>
  <c r="W119" i="1" s="1"/>
  <c r="T123" i="1"/>
  <c r="W123" i="1" s="1"/>
  <c r="T127" i="1"/>
  <c r="W127" i="1" s="1"/>
  <c r="S101" i="1"/>
  <c r="S105" i="1"/>
  <c r="S40" i="1"/>
  <c r="S42" i="1"/>
  <c r="S49" i="1"/>
  <c r="S52" i="1"/>
  <c r="S56" i="1"/>
  <c r="S60" i="1"/>
  <c r="S63" i="1"/>
  <c r="S67" i="1"/>
  <c r="S79" i="1"/>
  <c r="S83" i="1"/>
  <c r="S87" i="1"/>
  <c r="X43" i="1" l="1"/>
  <c r="S92" i="1"/>
  <c r="X49" i="1"/>
  <c r="S30" i="1"/>
  <c r="W89" i="1"/>
  <c r="X89" i="1" s="1"/>
  <c r="W67" i="1"/>
  <c r="X67" i="1" s="1"/>
  <c r="W100" i="1"/>
  <c r="X100" i="1" s="1"/>
  <c r="W132" i="1"/>
  <c r="X132" i="1" s="1"/>
  <c r="W38" i="1"/>
  <c r="X38" i="1" s="1"/>
  <c r="W30" i="1"/>
  <c r="T30" i="1"/>
  <c r="W76" i="1"/>
  <c r="X76" i="1" s="1"/>
  <c r="X11" i="1"/>
  <c r="X112" i="1"/>
  <c r="X63" i="1"/>
  <c r="X121" i="1"/>
  <c r="X79" i="1"/>
  <c r="X107" i="1"/>
  <c r="X27" i="1"/>
  <c r="X12" i="1"/>
  <c r="X105" i="1"/>
  <c r="X56" i="1"/>
  <c r="X10" i="1"/>
  <c r="X104" i="1"/>
  <c r="X81" i="1"/>
  <c r="X17" i="1"/>
  <c r="X126" i="1"/>
  <c r="X108" i="1"/>
  <c r="X115" i="1"/>
  <c r="X87" i="1"/>
  <c r="X83" i="1"/>
  <c r="X118" i="1"/>
  <c r="X64" i="1"/>
  <c r="X28" i="1"/>
  <c r="X50" i="1"/>
  <c r="X65" i="1"/>
  <c r="X101" i="1"/>
  <c r="X60" i="1"/>
  <c r="X58" i="1"/>
  <c r="X9" i="1"/>
  <c r="X52" i="1"/>
  <c r="X103" i="1"/>
  <c r="X62" i="1"/>
  <c r="X53" i="1"/>
  <c r="X85" i="1"/>
  <c r="X80" i="1"/>
  <c r="X26" i="1"/>
  <c r="X116" i="1"/>
  <c r="X69" i="1"/>
  <c r="X54" i="1"/>
  <c r="X122" i="1"/>
  <c r="X42" i="1"/>
  <c r="X77" i="1"/>
  <c r="X40" i="1"/>
  <c r="X119" i="1"/>
  <c r="X55" i="1"/>
  <c r="X29" i="1"/>
  <c r="X18" i="1"/>
  <c r="X8" i="1"/>
  <c r="X90" i="1"/>
  <c r="X51" i="1"/>
  <c r="X88" i="1"/>
  <c r="X124" i="1"/>
  <c r="X117" i="1"/>
  <c r="X82" i="1"/>
  <c r="X84" i="1"/>
  <c r="X114" i="1"/>
  <c r="X125" i="1"/>
  <c r="X78" i="1"/>
  <c r="X61" i="1"/>
  <c r="X41" i="1"/>
  <c r="X127" i="1"/>
  <c r="X120" i="1"/>
  <c r="X102" i="1"/>
  <c r="X86" i="1"/>
  <c r="X128" i="1"/>
  <c r="X123" i="1"/>
  <c r="X59" i="1"/>
  <c r="X68" i="1"/>
  <c r="X57" i="1"/>
  <c r="X15" i="1"/>
  <c r="X7" i="1" l="1"/>
  <c r="W92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X13" i="1"/>
  <c r="X106" i="1"/>
  <c r="X39" i="1"/>
  <c r="X92" i="1" s="1"/>
  <c r="X30" i="1" l="1"/>
  <c r="S133" i="1" l="1"/>
  <c r="S134" i="1" s="1"/>
  <c r="R143" i="1" s="1"/>
  <c r="T133" i="1"/>
  <c r="T134" i="1" s="1"/>
  <c r="S143" i="1" s="1"/>
  <c r="V143" i="1" l="1"/>
  <c r="W133" i="1"/>
  <c r="W134" i="1" s="1"/>
  <c r="X133" i="1" l="1"/>
  <c r="X134" i="1" s="1"/>
  <c r="W143" i="1" s="1"/>
</calcChain>
</file>

<file path=xl/sharedStrings.xml><?xml version="1.0" encoding="utf-8"?>
<sst xmlns="http://schemas.openxmlformats.org/spreadsheetml/2006/main" count="608" uniqueCount="290">
  <si>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</si>
  <si>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</si>
  <si>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</si>
  <si>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</si>
  <si>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</si>
  <si>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</si>
  <si>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</si>
  <si>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</si>
  <si>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</si>
  <si>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</si>
  <si>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</si>
  <si>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</si>
  <si>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</si>
  <si>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</si>
  <si>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</si>
  <si>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</si>
  <si>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</si>
  <si>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</si>
  <si>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</si>
  <si>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</si>
  <si>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</si>
  <si>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</si>
  <si>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</si>
  <si>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</si>
  <si>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</si>
  <si>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</si>
  <si>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</si>
  <si>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</si>
  <si>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</si>
  <si>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</si>
  <si>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</si>
  <si>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</si>
  <si>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</si>
  <si>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</si>
  <si>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</si>
  <si>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</si>
  <si>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</si>
  <si>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</si>
  <si>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</si>
  <si>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</si>
  <si>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</si>
  <si>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</si>
  <si>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</si>
  <si>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</si>
  <si>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</si>
  <si>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</si>
  <si>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</si>
  <si>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</si>
  <si>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</si>
  <si>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</si>
  <si>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</si>
  <si>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</si>
  <si>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</si>
  <si>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</si>
  <si>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</si>
  <si>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</si>
  <si>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</si>
  <si>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</si>
  <si>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</si>
  <si>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</si>
  <si>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</si>
  <si>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</si>
  <si>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</si>
  <si>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</si>
  <si>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</si>
  <si>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</si>
  <si>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</si>
  <si>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</si>
  <si>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</si>
  <si>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</si>
  <si>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</si>
  <si>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</si>
  <si>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</si>
  <si>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</si>
  <si>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</si>
  <si>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</si>
  <si>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</si>
  <si>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</si>
  <si>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</si>
  <si>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</si>
  <si>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</si>
  <si>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</si>
  <si>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</si>
  <si>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</si>
  <si>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</si>
  <si>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</si>
  <si>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</si>
  <si>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</si>
  <si>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</si>
  <si>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</si>
  <si>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</si>
  <si>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</si>
  <si>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</si>
  <si>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</si>
  <si>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</si>
  <si>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</si>
  <si>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</si>
  <si>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</si>
  <si>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</si>
  <si>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</si>
  <si>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</si>
  <si>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</si>
  <si>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</si>
  <si>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</si>
  <si>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</si>
  <si>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</si>
  <si>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</si>
  <si>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</si>
  <si>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</si>
  <si>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</si>
  <si>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</si>
  <si>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</si>
  <si>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</si>
  <si>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</si>
  <si>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</si>
  <si>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</si>
  <si>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</si>
  <si>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</si>
  <si>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</si>
  <si>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</si>
  <si>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</si>
  <si>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</si>
  <si>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</si>
  <si>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</si>
  <si>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</si>
  <si>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</si>
  <si>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</si>
  <si>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</si>
  <si>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</si>
  <si>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</si>
  <si>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</si>
  <si>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</si>
  <si>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</si>
  <si>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</si>
  <si>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</si>
  <si>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</si>
  <si>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</si>
  <si>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</si>
  <si>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</si>
  <si>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</si>
  <si>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</si>
  <si>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</si>
  <si>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</si>
  <si>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</si>
  <si>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</si>
  <si>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</si>
  <si>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</si>
  <si>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</si>
  <si>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</si>
  <si>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</si>
  <si>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</si>
  <si>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</si>
  <si>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</si>
  <si>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</si>
  <si>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</si>
  <si>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</si>
  <si>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</si>
  <si>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</si>
  <si>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</si>
  <si>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</si>
  <si>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</si>
  <si>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</si>
  <si>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</si>
  <si>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</si>
  <si>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</si>
  <si>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</si>
  <si>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</si>
  <si>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</si>
  <si>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</si>
  <si>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</si>
  <si>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</si>
  <si>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</si>
  <si>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</si>
  <si>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</si>
  <si>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</si>
  <si>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</si>
  <si>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</si>
  <si>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</si>
  <si>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</si>
  <si>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</si>
  <si>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</si>
  <si>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</si>
  <si>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</si>
  <si>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</si>
  <si>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</si>
  <si>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</si>
  <si>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</si>
  <si>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</si>
  <si>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25-2023-031-AMSA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</si>
  <si>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</si>
  <si>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</si>
  <si>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</si>
  <si>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</si>
  <si>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</si>
  <si>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</si>
  <si>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</si>
  <si>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</si>
  <si>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</si>
  <si>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</si>
  <si>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</si>
  <si>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</si>
  <si>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</si>
  <si>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</si>
  <si>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</si>
  <si>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</si>
  <si>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</si>
  <si>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</si>
  <si>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</si>
  <si>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</si>
  <si>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</si>
  <si>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</si>
  <si>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</si>
  <si>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</si>
  <si>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</si>
  <si>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</si>
  <si>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</si>
  <si>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</si>
  <si>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</si>
  <si>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</si>
  <si>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</si>
  <si>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</si>
  <si>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</si>
  <si>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</si>
  <si>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</si>
  <si>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</si>
  <si>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</si>
  <si>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</si>
  <si>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</si>
  <si>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</si>
  <si>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</si>
  <si>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</si>
  <si>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</si>
  <si>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</si>
  <si>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</si>
  <si>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</si>
  <si>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</si>
  <si>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</si>
  <si>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</si>
  <si>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</si>
  <si>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</si>
  <si>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</si>
  <si>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</si>
  <si>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</si>
  <si>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</si>
  <si>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</si>
  <si>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</si>
  <si>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</si>
  <si>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</si>
  <si>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</si>
  <si>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</si>
  <si>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</si>
  <si>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</si>
  <si>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</si>
  <si>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</si>
  <si>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</si>
  <si>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</si>
  <si>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</si>
  <si>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</si>
  <si>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</si>
  <si>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</si>
  <si>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</si>
  <si>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</si>
  <si>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</si>
  <si>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</si>
  <si>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</si>
  <si>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</si>
  <si>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</si>
  <si>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</si>
  <si>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</si>
  <si>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</si>
  <si>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</si>
  <si>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</si>
  <si>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</si>
  <si>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</si>
  <si>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</si>
  <si>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</si>
  <si>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</si>
  <si>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</si>
  <si>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</si>
  <si>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</si>
  <si>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</si>
  <si>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</si>
  <si>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</si>
  <si>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</si>
  <si>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</si>
  <si>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</si>
  <si>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</si>
  <si>
    <t>Juana Francisca Hernandez Estrada de Obando</t>
  </si>
  <si>
    <t>Ing. Raúl Enrique Orozco Velásquez</t>
  </si>
  <si>
    <t>Subdirector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</si>
</sst>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39" xfId="0" applyNumberFormat="1" applyFont="1" applyBorder="1" applyAlignment="1">
      <alignment horizontal="left"/>
    </xf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44" fontId="4" fillId="3" borderId="16" xfId="0" applyNumberFormat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40" xfId="0" applyNumberFormat="1" applyFont="1" applyBorder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1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164" fontId="4" fillId="0" borderId="16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44" fontId="4" fillId="0" borderId="16" xfId="0" applyNumberFormat="1" applyFont="1" applyFill="1" applyBorder="1"/>
    <xf numFmtId="0" fontId="8" fillId="0" borderId="0" xfId="0" applyFont="1" applyAlignment="1">
      <alignment horizont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8" fillId="0" borderId="17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14" fontId="8" fillId="0" borderId="17" xfId="2" applyNumberFormat="1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44" fontId="4" fillId="3" borderId="17" xfId="0" applyNumberFormat="1" applyFont="1" applyFill="1" applyBorder="1"/>
    <xf numFmtId="44" fontId="4" fillId="8" borderId="17" xfId="0" applyNumberFormat="1" applyFont="1" applyFill="1" applyBorder="1"/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44" fontId="4" fillId="11" borderId="16" xfId="0" applyNumberFormat="1" applyFont="1" applyFill="1" applyBorder="1"/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0" borderId="0" xfId="0" applyFont="1" applyFill="1"/>
    <xf numFmtId="0" fontId="4" fillId="7" borderId="0" xfId="0" applyFont="1" applyFill="1"/>
    <xf numFmtId="0" fontId="8" fillId="0" borderId="16" xfId="0" applyFont="1" applyBorder="1" applyAlignment="1">
      <alignment horizontal="center"/>
    </xf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0" fontId="4" fillId="0" borderId="0" xfId="0" applyFont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0" fontId="8" fillId="0" borderId="16" xfId="2" applyFont="1" applyBorder="1" applyAlignment="1">
      <alignment horizontal="center" vertical="center" wrapText="1"/>
    </xf>
    <xf numFmtId="44" fontId="3" fillId="4" borderId="16" xfId="1" applyFont="1" applyFill="1" applyBorder="1"/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2" fontId="4" fillId="0" borderId="16" xfId="0" applyNumberFormat="1" applyFont="1" applyBorder="1" applyAlignment="1">
      <alignment vertical="center"/>
    </xf>
    <xf numFmtId="0" fontId="4" fillId="4" borderId="15" xfId="0" applyFont="1" applyFill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44" fontId="4" fillId="4" borderId="16" xfId="1" applyFont="1" applyFill="1" applyBorder="1" applyAlignment="1">
      <alignment vertical="center"/>
    </xf>
    <xf numFmtId="44" fontId="4" fillId="4" borderId="15" xfId="0" applyNumberFormat="1" applyFont="1" applyFill="1" applyBorder="1" applyAlignment="1">
      <alignment vertical="center"/>
    </xf>
    <xf numFmtId="44" fontId="4" fillId="3" borderId="16" xfId="0" applyNumberFormat="1" applyFont="1" applyFill="1" applyBorder="1" applyAlignment="1">
      <alignment vertical="center"/>
    </xf>
    <xf numFmtId="44" fontId="4" fillId="0" borderId="16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0" xfId="0" applyNumberFormat="1" applyFont="1" applyFill="1" applyAlignment="1">
      <alignment horizontal="left" vertical="center"/>
    </xf>
    <xf numFmtId="44" fontId="4" fillId="0" borderId="15" xfId="0" applyNumberFormat="1" applyFont="1" applyBorder="1" applyAlignment="1">
      <alignment vertical="center"/>
    </xf>
    <xf numFmtId="44" fontId="4" fillId="2" borderId="16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143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zoomScale="55" zoomScaleNormal="55" zoomScaleSheetLayoutView="86" zoomScalePageLayoutView="66" workbookViewId="0">
      <selection activeCell="A22" sqref="A22"/>
    </sheetView>
  </sheetViews>
  <sheetFormatPr baseColWidth="10" defaultColWidth="9.1796875" defaultRowHeight="17.5" x14ac:dyDescent="0.35"/>
  <cols>
    <col min="1" max="1" width="7.453125" style="4" customWidth="1"/>
    <col min="2" max="2" width="22" style="4" hidden="1" customWidth="1"/>
    <col min="3" max="3" width="22.26953125" style="3" hidden="1" customWidth="1"/>
    <col min="4" max="4" width="2.7265625" style="4" hidden="1" customWidth="1"/>
    <col min="5" max="5" width="26.453125" style="3" customWidth="1"/>
    <col min="6" max="6" width="29.1796875" style="4" customWidth="1"/>
    <col min="7" max="7" width="24.54296875" style="3" hidden="1" customWidth="1"/>
    <col min="8" max="8" width="17.7265625" style="3" hidden="1" customWidth="1"/>
    <col min="9" max="9" width="0.453125" style="3" hidden="1" customWidth="1"/>
    <col min="10" max="10" width="54.7265625" style="4" customWidth="1"/>
    <col min="11" max="11" width="18.26953125" style="3" hidden="1" customWidth="1"/>
    <col min="12" max="12" width="7" style="3" hidden="1" customWidth="1"/>
    <col min="13" max="13" width="0.26953125" style="3" customWidth="1"/>
    <col min="14" max="14" width="12.26953125" style="3" customWidth="1"/>
    <col min="15" max="15" width="7.81640625" style="3" customWidth="1"/>
    <col min="16" max="16" width="24.26953125" style="3" customWidth="1"/>
    <col min="17" max="17" width="20.453125" style="3" customWidth="1"/>
    <col min="18" max="18" width="22.1796875" style="3" customWidth="1"/>
    <col min="19" max="19" width="21.26953125" style="3" customWidth="1"/>
    <col min="20" max="20" width="18.7265625" style="3" customWidth="1"/>
    <col min="21" max="22" width="19" style="3" customWidth="1"/>
    <col min="23" max="23" width="20.1796875" style="3" customWidth="1"/>
    <col min="24" max="24" width="22" style="3" customWidth="1"/>
    <col min="25" max="16384" width="9.1796875" style="3"/>
  </cols>
  <sheetData>
    <row r="1" spans="1:24" ht="18" x14ac:dyDescent="0.35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8" x14ac:dyDescent="0.35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4">
      <c r="A3" s="233" t="s">
        <v>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</row>
    <row r="4" spans="1:24" ht="18" customHeight="1" thickBot="1" x14ac:dyDescent="0.4">
      <c r="A4" s="186" t="s">
        <v>2</v>
      </c>
      <c r="B4" s="186" t="s">
        <v>3</v>
      </c>
      <c r="C4" s="186" t="s">
        <v>4</v>
      </c>
      <c r="D4" s="239" t="s">
        <v>6</v>
      </c>
      <c r="E4" s="186" t="s">
        <v>5</v>
      </c>
      <c r="F4" s="186" t="s">
        <v>53</v>
      </c>
      <c r="G4" s="189" t="s">
        <v>7</v>
      </c>
      <c r="H4" s="191" t="s">
        <v>8</v>
      </c>
      <c r="I4" s="195" t="s">
        <v>9</v>
      </c>
      <c r="J4" s="186" t="s">
        <v>10</v>
      </c>
      <c r="K4" s="186" t="s">
        <v>146</v>
      </c>
      <c r="L4" s="183" t="s">
        <v>11</v>
      </c>
      <c r="M4" s="186" t="s">
        <v>0</v>
      </c>
      <c r="N4" s="210" t="s">
        <v>12</v>
      </c>
      <c r="O4" s="213" t="s">
        <v>13</v>
      </c>
      <c r="P4" s="213" t="s">
        <v>14</v>
      </c>
      <c r="Q4" s="237" t="s">
        <v>15</v>
      </c>
      <c r="R4" s="213" t="s">
        <v>54</v>
      </c>
      <c r="S4" s="199" t="s">
        <v>16</v>
      </c>
      <c r="T4" s="234" t="s">
        <v>17</v>
      </c>
      <c r="U4" s="235"/>
      <c r="V4" s="236"/>
      <c r="W4" s="205" t="s">
        <v>18</v>
      </c>
      <c r="X4" s="186" t="s">
        <v>19</v>
      </c>
    </row>
    <row r="5" spans="1:24" ht="18.5" thickBot="1" x14ac:dyDescent="0.4">
      <c r="A5" s="187"/>
      <c r="B5" s="187"/>
      <c r="C5" s="187"/>
      <c r="D5" s="240"/>
      <c r="E5" s="187"/>
      <c r="F5" s="187"/>
      <c r="G5" s="190"/>
      <c r="H5" s="192"/>
      <c r="I5" s="196"/>
      <c r="J5" s="187"/>
      <c r="K5" s="187"/>
      <c r="L5" s="184"/>
      <c r="M5" s="187"/>
      <c r="N5" s="211"/>
      <c r="O5" s="214"/>
      <c r="P5" s="215"/>
      <c r="Q5" s="238"/>
      <c r="R5" s="218"/>
      <c r="S5" s="200"/>
      <c r="T5" s="9" t="s">
        <v>280</v>
      </c>
      <c r="U5" s="9" t="s">
        <v>281</v>
      </c>
      <c r="V5" s="10" t="s">
        <v>282</v>
      </c>
      <c r="W5" s="206"/>
      <c r="X5" s="187"/>
    </row>
    <row r="6" spans="1:24" ht="65.25" customHeight="1" thickBot="1" x14ac:dyDescent="0.4">
      <c r="A6" s="188"/>
      <c r="B6" s="187"/>
      <c r="C6" s="187"/>
      <c r="D6" s="240"/>
      <c r="E6" s="187"/>
      <c r="F6" s="187"/>
      <c r="G6" s="193"/>
      <c r="H6" s="194"/>
      <c r="I6" s="197"/>
      <c r="J6" s="188"/>
      <c r="K6" s="188"/>
      <c r="L6" s="185"/>
      <c r="M6" s="188"/>
      <c r="N6" s="212"/>
      <c r="O6" s="215"/>
      <c r="P6" s="11" t="s">
        <v>20</v>
      </c>
      <c r="Q6" s="12" t="s">
        <v>21</v>
      </c>
      <c r="R6" s="13" t="s">
        <v>22</v>
      </c>
      <c r="S6" s="201"/>
      <c r="T6" s="14" t="s">
        <v>23</v>
      </c>
      <c r="U6" s="14" t="s">
        <v>24</v>
      </c>
      <c r="V6" s="15" t="s">
        <v>25</v>
      </c>
      <c r="W6" s="207"/>
      <c r="X6" s="188"/>
    </row>
    <row r="7" spans="1:24" x14ac:dyDescent="0.35">
      <c r="A7" s="16">
        <v>1</v>
      </c>
      <c r="B7" s="17">
        <v>9901433979</v>
      </c>
      <c r="C7" s="17" t="s">
        <v>165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21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30</v>
      </c>
      <c r="P7" s="26">
        <v>836.6</v>
      </c>
      <c r="Q7" s="27">
        <f>+N7*O7</f>
        <v>2142</v>
      </c>
      <c r="R7" s="28">
        <v>250</v>
      </c>
      <c r="S7" s="29">
        <f t="shared" ref="S7:S15" si="0">P7+Q7+R7</f>
        <v>3228.6</v>
      </c>
      <c r="T7" s="30">
        <f>ROUND((P7+Q7)*4.83%,2)</f>
        <v>143.87</v>
      </c>
      <c r="U7" s="85">
        <v>0</v>
      </c>
      <c r="V7" s="31">
        <v>0</v>
      </c>
      <c r="W7" s="32">
        <f>T7+U7+V7</f>
        <v>143.87</v>
      </c>
      <c r="X7" s="33">
        <f>S7-W7</f>
        <v>3084.73</v>
      </c>
    </row>
    <row r="8" spans="1:24" x14ac:dyDescent="0.35">
      <c r="A8" s="16">
        <v>2</v>
      </c>
      <c r="B8" s="17">
        <v>9901433980</v>
      </c>
      <c r="C8" s="17" t="s">
        <v>166</v>
      </c>
      <c r="D8" s="34">
        <v>1475462</v>
      </c>
      <c r="E8" s="18" t="s">
        <v>26</v>
      </c>
      <c r="F8" s="17" t="s">
        <v>27</v>
      </c>
      <c r="G8" s="35">
        <v>1663148700610</v>
      </c>
      <c r="H8" s="36">
        <v>51755726</v>
      </c>
      <c r="I8" s="17">
        <v>3298049394</v>
      </c>
      <c r="J8" s="37" t="s">
        <v>29</v>
      </c>
      <c r="K8" s="38">
        <v>41247</v>
      </c>
      <c r="L8" s="38"/>
      <c r="M8" s="39">
        <f>365-3+1</f>
        <v>363</v>
      </c>
      <c r="N8" s="40">
        <v>71.400000000000006</v>
      </c>
      <c r="O8" s="25">
        <v>30</v>
      </c>
      <c r="P8" s="26">
        <v>836.6</v>
      </c>
      <c r="Q8" s="42">
        <f t="shared" ref="Q8:Q28" si="1">+N8*O8</f>
        <v>2142</v>
      </c>
      <c r="R8" s="28">
        <v>250</v>
      </c>
      <c r="S8" s="43">
        <f t="shared" si="0"/>
        <v>3228.6</v>
      </c>
      <c r="T8" s="30">
        <f t="shared" ref="T8:T29" si="2">ROUND((P8+Q8)*4.83%,2)</f>
        <v>143.87</v>
      </c>
      <c r="U8" s="44">
        <v>0</v>
      </c>
      <c r="V8" s="45">
        <v>0</v>
      </c>
      <c r="W8" s="32">
        <f t="shared" ref="W8:W29" si="3">T8+U8+V8</f>
        <v>143.87</v>
      </c>
      <c r="X8" s="46">
        <f t="shared" ref="X8:X29" si="4">ROUND(S8-W8,2)</f>
        <v>3084.73</v>
      </c>
    </row>
    <row r="9" spans="1:24" x14ac:dyDescent="0.35">
      <c r="A9" s="16">
        <v>3</v>
      </c>
      <c r="B9" s="17">
        <v>9901433981</v>
      </c>
      <c r="C9" s="17" t="s">
        <v>167</v>
      </c>
      <c r="D9" s="34">
        <v>1475464</v>
      </c>
      <c r="E9" s="18" t="s">
        <v>26</v>
      </c>
      <c r="F9" s="17" t="s">
        <v>27</v>
      </c>
      <c r="G9" s="35">
        <v>1955743460114</v>
      </c>
      <c r="H9" s="47">
        <v>84010797</v>
      </c>
      <c r="I9" s="17">
        <v>3785029546</v>
      </c>
      <c r="J9" s="37" t="s">
        <v>30</v>
      </c>
      <c r="K9" s="38">
        <v>41640</v>
      </c>
      <c r="L9" s="38"/>
      <c r="M9" s="39">
        <f t="shared" ref="M9:M25" si="5">365-3+1</f>
        <v>363</v>
      </c>
      <c r="N9" s="40">
        <v>71.400000000000006</v>
      </c>
      <c r="O9" s="25">
        <v>30</v>
      </c>
      <c r="P9" s="26">
        <v>836.6</v>
      </c>
      <c r="Q9" s="42">
        <f t="shared" si="1"/>
        <v>2142</v>
      </c>
      <c r="R9" s="28">
        <v>250</v>
      </c>
      <c r="S9" s="43">
        <f t="shared" si="0"/>
        <v>3228.6</v>
      </c>
      <c r="T9" s="30">
        <f t="shared" si="2"/>
        <v>143.87</v>
      </c>
      <c r="U9" s="44">
        <v>0</v>
      </c>
      <c r="V9" s="45">
        <v>0</v>
      </c>
      <c r="W9" s="32">
        <f t="shared" si="3"/>
        <v>143.87</v>
      </c>
      <c r="X9" s="46">
        <f t="shared" si="4"/>
        <v>3084.73</v>
      </c>
    </row>
    <row r="10" spans="1:24" x14ac:dyDescent="0.35">
      <c r="A10" s="16">
        <v>4</v>
      </c>
      <c r="B10" s="17">
        <v>9901433982</v>
      </c>
      <c r="C10" s="17" t="s">
        <v>168</v>
      </c>
      <c r="D10" s="34">
        <v>1475465</v>
      </c>
      <c r="E10" s="18" t="s">
        <v>26</v>
      </c>
      <c r="F10" s="17" t="s">
        <v>27</v>
      </c>
      <c r="G10" s="35">
        <v>1739508841211</v>
      </c>
      <c r="H10" s="36">
        <v>87738171</v>
      </c>
      <c r="I10" s="17">
        <v>3164072096</v>
      </c>
      <c r="J10" s="37" t="s">
        <v>31</v>
      </c>
      <c r="K10" s="38">
        <v>42005</v>
      </c>
      <c r="L10" s="38"/>
      <c r="M10" s="39">
        <f t="shared" si="5"/>
        <v>363</v>
      </c>
      <c r="N10" s="40">
        <v>71.400000000000006</v>
      </c>
      <c r="O10" s="25">
        <v>30</v>
      </c>
      <c r="P10" s="26">
        <v>836.6</v>
      </c>
      <c r="Q10" s="42">
        <f t="shared" si="1"/>
        <v>2142</v>
      </c>
      <c r="R10" s="28">
        <v>250</v>
      </c>
      <c r="S10" s="43">
        <f t="shared" si="0"/>
        <v>3228.6</v>
      </c>
      <c r="T10" s="30">
        <f t="shared" si="2"/>
        <v>143.87</v>
      </c>
      <c r="U10" s="44">
        <v>0</v>
      </c>
      <c r="V10" s="45">
        <v>0</v>
      </c>
      <c r="W10" s="32">
        <f t="shared" si="3"/>
        <v>143.87</v>
      </c>
      <c r="X10" s="46">
        <f t="shared" si="4"/>
        <v>3084.73</v>
      </c>
    </row>
    <row r="11" spans="1:24" x14ac:dyDescent="0.35">
      <c r="A11" s="16">
        <v>5</v>
      </c>
      <c r="B11" s="17">
        <v>9901532670</v>
      </c>
      <c r="C11" s="17" t="s">
        <v>169</v>
      </c>
      <c r="D11" s="34">
        <v>1475466</v>
      </c>
      <c r="E11" s="18" t="s">
        <v>26</v>
      </c>
      <c r="F11" s="17" t="s">
        <v>27</v>
      </c>
      <c r="G11" s="35">
        <v>2530747701213</v>
      </c>
      <c r="H11" s="47">
        <v>93559542</v>
      </c>
      <c r="I11" s="17">
        <v>3164095996</v>
      </c>
      <c r="J11" s="37" t="s">
        <v>32</v>
      </c>
      <c r="K11" s="48" t="s">
        <v>33</v>
      </c>
      <c r="L11" s="48"/>
      <c r="M11" s="39">
        <f t="shared" si="5"/>
        <v>363</v>
      </c>
      <c r="N11" s="40">
        <v>71.400000000000006</v>
      </c>
      <c r="O11" s="25">
        <v>30</v>
      </c>
      <c r="P11" s="26">
        <v>836.6</v>
      </c>
      <c r="Q11" s="42">
        <f t="shared" si="1"/>
        <v>2142</v>
      </c>
      <c r="R11" s="28">
        <v>250</v>
      </c>
      <c r="S11" s="43">
        <f t="shared" si="0"/>
        <v>3228.6</v>
      </c>
      <c r="T11" s="30">
        <f t="shared" si="2"/>
        <v>143.87</v>
      </c>
      <c r="U11" s="44">
        <v>0</v>
      </c>
      <c r="V11" s="45">
        <v>0</v>
      </c>
      <c r="W11" s="32">
        <f t="shared" si="3"/>
        <v>143.87</v>
      </c>
      <c r="X11" s="46">
        <f t="shared" si="4"/>
        <v>3084.73</v>
      </c>
    </row>
    <row r="12" spans="1:24" x14ac:dyDescent="0.35">
      <c r="A12" s="16">
        <v>6</v>
      </c>
      <c r="B12" s="17">
        <v>9901172017</v>
      </c>
      <c r="C12" s="17" t="s">
        <v>172</v>
      </c>
      <c r="D12" s="34">
        <v>1475467</v>
      </c>
      <c r="E12" s="18" t="s">
        <v>26</v>
      </c>
      <c r="F12" s="37" t="s">
        <v>34</v>
      </c>
      <c r="G12" s="49">
        <v>1699779190114</v>
      </c>
      <c r="H12" s="36">
        <v>81325193</v>
      </c>
      <c r="I12" s="17">
        <v>3247011971</v>
      </c>
      <c r="J12" s="37" t="s">
        <v>35</v>
      </c>
      <c r="K12" s="38">
        <v>42370</v>
      </c>
      <c r="L12" s="38"/>
      <c r="M12" s="39">
        <f t="shared" si="5"/>
        <v>363</v>
      </c>
      <c r="N12" s="40">
        <v>71.400000000000006</v>
      </c>
      <c r="O12" s="25">
        <v>30</v>
      </c>
      <c r="P12" s="26">
        <v>836.6</v>
      </c>
      <c r="Q12" s="42">
        <f t="shared" si="1"/>
        <v>2142</v>
      </c>
      <c r="R12" s="28">
        <v>250</v>
      </c>
      <c r="S12" s="43">
        <f t="shared" si="0"/>
        <v>3228.6</v>
      </c>
      <c r="T12" s="30">
        <f t="shared" si="2"/>
        <v>143.87</v>
      </c>
      <c r="U12" s="44">
        <v>0</v>
      </c>
      <c r="V12" s="50">
        <v>0</v>
      </c>
      <c r="W12" s="32">
        <f t="shared" si="3"/>
        <v>143.87</v>
      </c>
      <c r="X12" s="46">
        <f t="shared" si="4"/>
        <v>3084.73</v>
      </c>
    </row>
    <row r="13" spans="1:24" x14ac:dyDescent="0.35">
      <c r="A13" s="16">
        <v>7</v>
      </c>
      <c r="B13" s="17">
        <v>9901494341</v>
      </c>
      <c r="C13" s="17" t="s">
        <v>170</v>
      </c>
      <c r="D13" s="34">
        <v>1475468</v>
      </c>
      <c r="E13" s="37" t="s">
        <v>26</v>
      </c>
      <c r="F13" s="17" t="s">
        <v>27</v>
      </c>
      <c r="G13" s="35">
        <v>3043391560114</v>
      </c>
      <c r="H13" s="36">
        <v>88886875</v>
      </c>
      <c r="I13" s="17">
        <v>3164090771</v>
      </c>
      <c r="J13" s="37" t="s">
        <v>36</v>
      </c>
      <c r="K13" s="38">
        <v>44105</v>
      </c>
      <c r="L13" s="38"/>
      <c r="M13" s="39">
        <f t="shared" si="5"/>
        <v>363</v>
      </c>
      <c r="N13" s="40">
        <v>71.400000000000006</v>
      </c>
      <c r="O13" s="25">
        <v>30</v>
      </c>
      <c r="P13" s="26">
        <v>836.6</v>
      </c>
      <c r="Q13" s="42">
        <f t="shared" si="1"/>
        <v>2142</v>
      </c>
      <c r="R13" s="28">
        <v>250</v>
      </c>
      <c r="S13" s="43">
        <f t="shared" si="0"/>
        <v>3228.6</v>
      </c>
      <c r="T13" s="30">
        <f t="shared" si="2"/>
        <v>143.87</v>
      </c>
      <c r="U13" s="85">
        <v>672.14</v>
      </c>
      <c r="V13" s="51">
        <v>749.7</v>
      </c>
      <c r="W13" s="32">
        <f t="shared" si="3"/>
        <v>1565.71</v>
      </c>
      <c r="X13" s="46">
        <f t="shared" si="4"/>
        <v>1662.89</v>
      </c>
    </row>
    <row r="14" spans="1:24" s="254" customFormat="1" ht="22.5" customHeight="1" x14ac:dyDescent="0.35">
      <c r="A14" s="241">
        <v>8</v>
      </c>
      <c r="B14" s="47"/>
      <c r="C14" s="47"/>
      <c r="D14" s="242"/>
      <c r="E14" s="37" t="s">
        <v>26</v>
      </c>
      <c r="F14" s="47" t="s">
        <v>27</v>
      </c>
      <c r="G14" s="243"/>
      <c r="H14" s="36"/>
      <c r="I14" s="47"/>
      <c r="J14" s="177" t="s">
        <v>287</v>
      </c>
      <c r="K14" s="38"/>
      <c r="L14" s="38"/>
      <c r="M14" s="39"/>
      <c r="N14" s="40">
        <v>71.400000000000006</v>
      </c>
      <c r="O14" s="244">
        <v>30</v>
      </c>
      <c r="P14" s="245">
        <v>836.6</v>
      </c>
      <c r="Q14" s="246">
        <f t="shared" si="1"/>
        <v>2142</v>
      </c>
      <c r="R14" s="247">
        <v>250</v>
      </c>
      <c r="S14" s="248">
        <f t="shared" si="0"/>
        <v>3228.6</v>
      </c>
      <c r="T14" s="249">
        <f t="shared" si="2"/>
        <v>143.87</v>
      </c>
      <c r="U14" s="250">
        <v>0</v>
      </c>
      <c r="V14" s="251">
        <v>0</v>
      </c>
      <c r="W14" s="252">
        <f t="shared" si="3"/>
        <v>143.87</v>
      </c>
      <c r="X14" s="253">
        <f t="shared" si="4"/>
        <v>3084.73</v>
      </c>
    </row>
    <row r="15" spans="1:24" x14ac:dyDescent="0.35">
      <c r="A15" s="16">
        <v>9</v>
      </c>
      <c r="B15" s="17">
        <v>9901534402</v>
      </c>
      <c r="C15" s="17" t="s">
        <v>171</v>
      </c>
      <c r="D15" s="34">
        <v>1475469</v>
      </c>
      <c r="E15" s="18" t="s">
        <v>26</v>
      </c>
      <c r="F15" s="17" t="s">
        <v>27</v>
      </c>
      <c r="G15" s="35">
        <v>3043831120114</v>
      </c>
      <c r="H15" s="36">
        <v>108348814</v>
      </c>
      <c r="I15" s="17">
        <v>3164096165</v>
      </c>
      <c r="J15" s="37" t="s">
        <v>37</v>
      </c>
      <c r="K15" s="38">
        <v>44470</v>
      </c>
      <c r="L15" s="38"/>
      <c r="M15" s="39">
        <f t="shared" si="5"/>
        <v>363</v>
      </c>
      <c r="N15" s="40">
        <v>71.400000000000006</v>
      </c>
      <c r="O15" s="25">
        <v>30</v>
      </c>
      <c r="P15" s="26">
        <v>836.6</v>
      </c>
      <c r="Q15" s="42">
        <f t="shared" si="1"/>
        <v>2142</v>
      </c>
      <c r="R15" s="28">
        <v>250</v>
      </c>
      <c r="S15" s="43">
        <f t="shared" si="0"/>
        <v>3228.6</v>
      </c>
      <c r="T15" s="30">
        <f t="shared" si="2"/>
        <v>143.87</v>
      </c>
      <c r="U15" s="44">
        <v>0</v>
      </c>
      <c r="V15" s="50">
        <v>0</v>
      </c>
      <c r="W15" s="32">
        <f t="shared" si="3"/>
        <v>143.87</v>
      </c>
      <c r="X15" s="46">
        <f t="shared" si="4"/>
        <v>3084.73</v>
      </c>
    </row>
    <row r="16" spans="1:24" ht="17.25" customHeight="1" x14ac:dyDescent="0.35">
      <c r="A16" s="16">
        <v>10</v>
      </c>
      <c r="B16" s="17">
        <v>9901433989</v>
      </c>
      <c r="C16" s="17" t="s">
        <v>173</v>
      </c>
      <c r="D16" s="34">
        <v>1475472</v>
      </c>
      <c r="E16" s="37" t="s">
        <v>38</v>
      </c>
      <c r="F16" s="37" t="s">
        <v>39</v>
      </c>
      <c r="G16" s="35">
        <v>1837075240507</v>
      </c>
      <c r="H16" s="47"/>
      <c r="I16" s="17">
        <v>3364085352</v>
      </c>
      <c r="J16" s="37" t="s">
        <v>149</v>
      </c>
      <c r="K16" s="37"/>
      <c r="L16" s="52"/>
      <c r="M16" s="39">
        <v>363</v>
      </c>
      <c r="N16" s="40">
        <v>75.64</v>
      </c>
      <c r="O16" s="25">
        <v>30</v>
      </c>
      <c r="P16" s="53">
        <v>705.16</v>
      </c>
      <c r="Q16" s="42">
        <f>+N16*O16</f>
        <v>2269.1999999999998</v>
      </c>
      <c r="R16" s="28">
        <v>250</v>
      </c>
      <c r="S16" s="43">
        <f>SUM(P16:R16)</f>
        <v>3224.3599999999997</v>
      </c>
      <c r="T16" s="30">
        <f t="shared" si="2"/>
        <v>143.66</v>
      </c>
      <c r="U16" s="85">
        <v>1175.27</v>
      </c>
      <c r="V16" s="50">
        <v>0</v>
      </c>
      <c r="W16" s="32">
        <f t="shared" si="3"/>
        <v>1318.93</v>
      </c>
      <c r="X16" s="46">
        <f t="shared" si="4"/>
        <v>1905.43</v>
      </c>
    </row>
    <row r="17" spans="1:24" ht="18" customHeight="1" x14ac:dyDescent="0.35">
      <c r="A17" s="16">
        <v>11</v>
      </c>
      <c r="B17" s="17">
        <v>9901433990</v>
      </c>
      <c r="C17" s="17" t="s">
        <v>174</v>
      </c>
      <c r="D17" s="34">
        <v>1475473</v>
      </c>
      <c r="E17" s="37" t="s">
        <v>38</v>
      </c>
      <c r="F17" s="37" t="s">
        <v>39</v>
      </c>
      <c r="G17" s="49">
        <v>2365014882210</v>
      </c>
      <c r="H17" s="37">
        <v>33775125</v>
      </c>
      <c r="I17" s="17">
        <v>3532020817</v>
      </c>
      <c r="J17" s="37" t="s">
        <v>40</v>
      </c>
      <c r="K17" s="38">
        <v>43101</v>
      </c>
      <c r="L17" s="38"/>
      <c r="M17" s="39">
        <f t="shared" si="5"/>
        <v>363</v>
      </c>
      <c r="N17" s="40">
        <v>75.64</v>
      </c>
      <c r="O17" s="25">
        <v>30</v>
      </c>
      <c r="P17" s="53">
        <v>705.16</v>
      </c>
      <c r="Q17" s="42">
        <f t="shared" si="1"/>
        <v>2269.1999999999998</v>
      </c>
      <c r="R17" s="28">
        <v>250</v>
      </c>
      <c r="S17" s="43">
        <f t="shared" ref="S17:S27" si="6">P17+Q17+R17</f>
        <v>3224.3599999999997</v>
      </c>
      <c r="T17" s="30">
        <f t="shared" si="2"/>
        <v>143.66</v>
      </c>
      <c r="U17" s="85">
        <v>1584.25</v>
      </c>
      <c r="V17" s="50">
        <v>0</v>
      </c>
      <c r="W17" s="32">
        <f t="shared" si="3"/>
        <v>1727.91</v>
      </c>
      <c r="X17" s="46">
        <f t="shared" si="4"/>
        <v>1496.45</v>
      </c>
    </row>
    <row r="18" spans="1:24" x14ac:dyDescent="0.35">
      <c r="A18" s="16">
        <v>12</v>
      </c>
      <c r="B18" s="17">
        <v>9901433991</v>
      </c>
      <c r="C18" s="17" t="s">
        <v>175</v>
      </c>
      <c r="D18" s="34">
        <v>1475474</v>
      </c>
      <c r="E18" s="37" t="s">
        <v>38</v>
      </c>
      <c r="F18" s="37" t="s">
        <v>272</v>
      </c>
      <c r="G18" s="49">
        <v>2185146461211</v>
      </c>
      <c r="H18" s="37">
        <v>16336801</v>
      </c>
      <c r="I18" s="17">
        <v>3424051646</v>
      </c>
      <c r="J18" s="37" t="s">
        <v>41</v>
      </c>
      <c r="K18" s="38">
        <v>43101</v>
      </c>
      <c r="L18" s="38"/>
      <c r="M18" s="39">
        <f t="shared" si="5"/>
        <v>363</v>
      </c>
      <c r="N18" s="40">
        <v>75.64</v>
      </c>
      <c r="O18" s="25">
        <v>30</v>
      </c>
      <c r="P18" s="53">
        <v>705.16</v>
      </c>
      <c r="Q18" s="42">
        <f t="shared" si="1"/>
        <v>2269.1999999999998</v>
      </c>
      <c r="R18" s="28">
        <v>250</v>
      </c>
      <c r="S18" s="43">
        <f t="shared" si="6"/>
        <v>3224.3599999999997</v>
      </c>
      <c r="T18" s="30">
        <f t="shared" si="2"/>
        <v>143.66</v>
      </c>
      <c r="U18" s="85">
        <v>901.65</v>
      </c>
      <c r="V18" s="50">
        <v>0</v>
      </c>
      <c r="W18" s="32">
        <f t="shared" si="3"/>
        <v>1045.31</v>
      </c>
      <c r="X18" s="46">
        <f t="shared" si="4"/>
        <v>2179.0500000000002</v>
      </c>
    </row>
    <row r="19" spans="1:24" x14ac:dyDescent="0.35">
      <c r="A19" s="16">
        <v>13</v>
      </c>
      <c r="B19" s="17">
        <v>9901451146</v>
      </c>
      <c r="C19" s="17" t="s">
        <v>178</v>
      </c>
      <c r="D19" s="34">
        <v>1475475</v>
      </c>
      <c r="E19" s="37" t="s">
        <v>38</v>
      </c>
      <c r="F19" s="37" t="s">
        <v>39</v>
      </c>
      <c r="G19" s="49">
        <v>1874755201805</v>
      </c>
      <c r="H19" s="36">
        <v>42936772</v>
      </c>
      <c r="I19" s="17">
        <v>3759041939</v>
      </c>
      <c r="J19" s="54" t="s">
        <v>47</v>
      </c>
      <c r="K19" s="38">
        <v>43301</v>
      </c>
      <c r="L19" s="38"/>
      <c r="M19" s="39">
        <f t="shared" si="5"/>
        <v>363</v>
      </c>
      <c r="N19" s="40">
        <v>75.64</v>
      </c>
      <c r="O19" s="25">
        <v>30</v>
      </c>
      <c r="P19" s="53">
        <v>705.16</v>
      </c>
      <c r="Q19" s="42">
        <f t="shared" ref="Q19:Q23" si="7">+N19*O19</f>
        <v>2269.1999999999998</v>
      </c>
      <c r="R19" s="28">
        <v>250</v>
      </c>
      <c r="S19" s="43">
        <f t="shared" si="6"/>
        <v>3224.3599999999997</v>
      </c>
      <c r="T19" s="30">
        <f t="shared" si="2"/>
        <v>143.66</v>
      </c>
      <c r="U19" s="85">
        <v>1591.21</v>
      </c>
      <c r="V19" s="45">
        <v>0</v>
      </c>
      <c r="W19" s="32">
        <f t="shared" si="3"/>
        <v>1734.8700000000001</v>
      </c>
      <c r="X19" s="46">
        <f t="shared" si="4"/>
        <v>1489.49</v>
      </c>
    </row>
    <row r="20" spans="1:24" x14ac:dyDescent="0.35">
      <c r="A20" s="16">
        <v>14</v>
      </c>
      <c r="B20" s="17">
        <v>9901531023</v>
      </c>
      <c r="C20" s="17" t="s">
        <v>179</v>
      </c>
      <c r="D20" s="34">
        <v>1475476</v>
      </c>
      <c r="E20" s="37" t="s">
        <v>38</v>
      </c>
      <c r="F20" s="37" t="s">
        <v>273</v>
      </c>
      <c r="G20" s="49">
        <v>2333490810613</v>
      </c>
      <c r="H20" s="36"/>
      <c r="I20" s="17">
        <v>3733046116</v>
      </c>
      <c r="J20" s="55" t="s">
        <v>150</v>
      </c>
      <c r="K20" s="38"/>
      <c r="L20" s="38"/>
      <c r="M20" s="39">
        <v>363</v>
      </c>
      <c r="N20" s="40">
        <v>75.64</v>
      </c>
      <c r="O20" s="25">
        <v>30</v>
      </c>
      <c r="P20" s="53">
        <v>705.16</v>
      </c>
      <c r="Q20" s="42">
        <f t="shared" si="7"/>
        <v>2269.1999999999998</v>
      </c>
      <c r="R20" s="28">
        <v>250</v>
      </c>
      <c r="S20" s="43">
        <f t="shared" si="6"/>
        <v>3224.3599999999997</v>
      </c>
      <c r="T20" s="30">
        <f t="shared" si="2"/>
        <v>143.66</v>
      </c>
      <c r="U20" s="44">
        <v>0</v>
      </c>
      <c r="V20" s="45">
        <v>0</v>
      </c>
      <c r="W20" s="32">
        <f t="shared" si="3"/>
        <v>143.66</v>
      </c>
      <c r="X20" s="46">
        <f t="shared" si="4"/>
        <v>3080.7</v>
      </c>
    </row>
    <row r="21" spans="1:24" x14ac:dyDescent="0.35">
      <c r="A21" s="16">
        <v>15</v>
      </c>
      <c r="B21" s="17">
        <v>990099706</v>
      </c>
      <c r="C21" s="17" t="s">
        <v>283</v>
      </c>
      <c r="D21" s="34">
        <v>1475481</v>
      </c>
      <c r="E21" s="37" t="s">
        <v>38</v>
      </c>
      <c r="F21" s="37" t="s">
        <v>273</v>
      </c>
      <c r="G21" s="49"/>
      <c r="H21" s="36"/>
      <c r="I21" s="17"/>
      <c r="J21" s="55" t="s">
        <v>284</v>
      </c>
      <c r="K21" s="38"/>
      <c r="L21" s="38"/>
      <c r="M21" s="39"/>
      <c r="N21" s="40">
        <v>75.64</v>
      </c>
      <c r="O21" s="25">
        <v>30</v>
      </c>
      <c r="P21" s="53">
        <v>705.16</v>
      </c>
      <c r="Q21" s="42">
        <f t="shared" si="7"/>
        <v>2269.1999999999998</v>
      </c>
      <c r="R21" s="28">
        <v>250</v>
      </c>
      <c r="S21" s="43">
        <f t="shared" si="6"/>
        <v>3224.3599999999997</v>
      </c>
      <c r="T21" s="30">
        <f t="shared" si="2"/>
        <v>143.66</v>
      </c>
      <c r="U21" s="44">
        <v>0</v>
      </c>
      <c r="V21" s="45">
        <v>0</v>
      </c>
      <c r="W21" s="32">
        <f t="shared" ref="W21:W22" si="8">T21+U21+V21</f>
        <v>143.66</v>
      </c>
      <c r="X21" s="46">
        <f t="shared" ref="X21:X22" si="9">ROUND(S21-W21,2)</f>
        <v>3080.7</v>
      </c>
    </row>
    <row r="22" spans="1:24" x14ac:dyDescent="0.35">
      <c r="A22" s="16">
        <v>16</v>
      </c>
      <c r="B22" s="17">
        <v>9901596945</v>
      </c>
      <c r="C22" s="17" t="s">
        <v>285</v>
      </c>
      <c r="D22" s="34">
        <v>1475484</v>
      </c>
      <c r="E22" s="37" t="s">
        <v>38</v>
      </c>
      <c r="F22" s="37" t="s">
        <v>44</v>
      </c>
      <c r="G22" s="49"/>
      <c r="H22" s="36"/>
      <c r="I22" s="17"/>
      <c r="J22" s="55" t="s">
        <v>286</v>
      </c>
      <c r="K22" s="38"/>
      <c r="L22" s="38"/>
      <c r="M22" s="39"/>
      <c r="N22" s="40">
        <v>75.64</v>
      </c>
      <c r="O22" s="25">
        <v>30</v>
      </c>
      <c r="P22" s="53">
        <v>705.16</v>
      </c>
      <c r="Q22" s="42">
        <f t="shared" ref="Q22" si="10">+N22*O22</f>
        <v>2269.1999999999998</v>
      </c>
      <c r="R22" s="28">
        <v>250</v>
      </c>
      <c r="S22" s="43">
        <f t="shared" si="6"/>
        <v>3224.3599999999997</v>
      </c>
      <c r="T22" s="30">
        <f t="shared" si="2"/>
        <v>143.66</v>
      </c>
      <c r="U22" s="44">
        <v>0</v>
      </c>
      <c r="V22" s="45">
        <v>0</v>
      </c>
      <c r="W22" s="32">
        <f t="shared" si="8"/>
        <v>143.66</v>
      </c>
      <c r="X22" s="46">
        <f t="shared" si="9"/>
        <v>3080.7</v>
      </c>
    </row>
    <row r="23" spans="1:24" x14ac:dyDescent="0.35">
      <c r="A23" s="16">
        <v>17</v>
      </c>
      <c r="B23" s="17">
        <v>9901451132</v>
      </c>
      <c r="C23" s="17" t="s">
        <v>176</v>
      </c>
      <c r="D23" s="34">
        <v>1475477</v>
      </c>
      <c r="E23" s="17" t="s">
        <v>43</v>
      </c>
      <c r="F23" s="17" t="s">
        <v>44</v>
      </c>
      <c r="G23" s="35">
        <v>3792849871219</v>
      </c>
      <c r="H23" s="36">
        <v>42596955</v>
      </c>
      <c r="I23" s="17">
        <v>3137135329</v>
      </c>
      <c r="J23" s="55" t="s">
        <v>45</v>
      </c>
      <c r="K23" s="38">
        <v>43490</v>
      </c>
      <c r="L23" s="38"/>
      <c r="M23" s="39">
        <f t="shared" si="5"/>
        <v>363</v>
      </c>
      <c r="N23" s="40">
        <v>75.64</v>
      </c>
      <c r="O23" s="25">
        <v>30</v>
      </c>
      <c r="P23" s="53">
        <v>705.16</v>
      </c>
      <c r="Q23" s="42">
        <f t="shared" si="7"/>
        <v>2269.1999999999998</v>
      </c>
      <c r="R23" s="28">
        <v>250</v>
      </c>
      <c r="S23" s="43">
        <f t="shared" si="6"/>
        <v>3224.3599999999997</v>
      </c>
      <c r="T23" s="30">
        <f t="shared" si="2"/>
        <v>143.66</v>
      </c>
      <c r="U23" s="85">
        <v>1805.67</v>
      </c>
      <c r="V23" s="45">
        <v>0</v>
      </c>
      <c r="W23" s="32">
        <f t="shared" si="3"/>
        <v>1949.3300000000002</v>
      </c>
      <c r="X23" s="46">
        <f t="shared" si="4"/>
        <v>1275.03</v>
      </c>
    </row>
    <row r="24" spans="1:24" x14ac:dyDescent="0.35">
      <c r="A24" s="16">
        <v>18</v>
      </c>
      <c r="B24" s="4">
        <v>9901575029</v>
      </c>
      <c r="C24" s="17" t="s">
        <v>181</v>
      </c>
      <c r="D24" s="34">
        <v>1475478</v>
      </c>
      <c r="E24" s="37" t="s">
        <v>38</v>
      </c>
      <c r="F24" s="37" t="s">
        <v>105</v>
      </c>
      <c r="G24" s="56">
        <v>2930820141219</v>
      </c>
      <c r="H24" s="36"/>
      <c r="I24" s="57">
        <v>3630036252</v>
      </c>
      <c r="J24" s="58" t="s">
        <v>148</v>
      </c>
      <c r="K24" s="59"/>
      <c r="L24" s="59"/>
      <c r="M24" s="39"/>
      <c r="N24" s="40">
        <v>75.64</v>
      </c>
      <c r="O24" s="25">
        <v>30</v>
      </c>
      <c r="P24" s="53">
        <v>705.16</v>
      </c>
      <c r="Q24" s="42">
        <f>+N24*O24</f>
        <v>2269.1999999999998</v>
      </c>
      <c r="R24" s="28">
        <v>250</v>
      </c>
      <c r="S24" s="43">
        <f t="shared" si="6"/>
        <v>3224.3599999999997</v>
      </c>
      <c r="T24" s="30">
        <f t="shared" si="2"/>
        <v>143.66</v>
      </c>
      <c r="U24" s="44">
        <v>0</v>
      </c>
      <c r="V24" s="60">
        <v>0</v>
      </c>
      <c r="W24" s="32">
        <f t="shared" si="3"/>
        <v>143.66</v>
      </c>
      <c r="X24" s="61">
        <f t="shared" si="4"/>
        <v>3080.7</v>
      </c>
    </row>
    <row r="25" spans="1:24" x14ac:dyDescent="0.35">
      <c r="A25" s="16">
        <v>19</v>
      </c>
      <c r="B25" s="17">
        <v>9901349725</v>
      </c>
      <c r="C25" s="17" t="s">
        <v>177</v>
      </c>
      <c r="D25" s="34">
        <v>1475479</v>
      </c>
      <c r="E25" s="37" t="s">
        <v>38</v>
      </c>
      <c r="F25" s="37" t="s">
        <v>42</v>
      </c>
      <c r="G25" s="49">
        <v>2108883421709</v>
      </c>
      <c r="H25" s="37">
        <v>86863142</v>
      </c>
      <c r="I25" s="17">
        <v>3607017078</v>
      </c>
      <c r="J25" s="37" t="s">
        <v>46</v>
      </c>
      <c r="K25" s="38">
        <v>43101</v>
      </c>
      <c r="L25" s="38"/>
      <c r="M25" s="39">
        <f t="shared" si="5"/>
        <v>363</v>
      </c>
      <c r="N25" s="40">
        <v>75.64</v>
      </c>
      <c r="O25" s="25">
        <v>30</v>
      </c>
      <c r="P25" s="53">
        <v>705.16</v>
      </c>
      <c r="Q25" s="42">
        <f t="shared" ref="Q25" si="11">+N25*O25</f>
        <v>2269.1999999999998</v>
      </c>
      <c r="R25" s="28">
        <v>250</v>
      </c>
      <c r="S25" s="43">
        <f t="shared" si="6"/>
        <v>3224.3599999999997</v>
      </c>
      <c r="T25" s="30">
        <f t="shared" si="2"/>
        <v>143.66</v>
      </c>
      <c r="U25" s="44">
        <v>0</v>
      </c>
      <c r="V25" s="45">
        <v>0</v>
      </c>
      <c r="W25" s="32">
        <f t="shared" si="3"/>
        <v>143.66</v>
      </c>
      <c r="X25" s="46">
        <f t="shared" si="4"/>
        <v>3080.7</v>
      </c>
    </row>
    <row r="26" spans="1:24" x14ac:dyDescent="0.35">
      <c r="A26" s="16">
        <v>20</v>
      </c>
      <c r="B26" s="62">
        <v>9901533150</v>
      </c>
      <c r="C26" s="17" t="s">
        <v>209</v>
      </c>
      <c r="D26" s="34">
        <v>1475480</v>
      </c>
      <c r="E26" s="37" t="s">
        <v>38</v>
      </c>
      <c r="F26" s="37" t="s">
        <v>163</v>
      </c>
      <c r="G26" s="49">
        <v>2631591320115</v>
      </c>
      <c r="H26" s="37">
        <v>50716239</v>
      </c>
      <c r="I26" s="17">
        <v>3137154580</v>
      </c>
      <c r="J26" s="54" t="s">
        <v>164</v>
      </c>
      <c r="K26" s="63">
        <v>44929</v>
      </c>
      <c r="L26" s="63">
        <v>44929</v>
      </c>
      <c r="M26" s="64"/>
      <c r="N26" s="40">
        <v>75.64</v>
      </c>
      <c r="O26" s="25">
        <v>30</v>
      </c>
      <c r="P26" s="53">
        <v>705.16</v>
      </c>
      <c r="Q26" s="42">
        <f t="shared" si="1"/>
        <v>2269.1999999999998</v>
      </c>
      <c r="R26" s="28">
        <v>250</v>
      </c>
      <c r="S26" s="43">
        <f t="shared" si="6"/>
        <v>3224.3599999999997</v>
      </c>
      <c r="T26" s="30">
        <f t="shared" si="2"/>
        <v>143.66</v>
      </c>
      <c r="U26" s="44">
        <v>0</v>
      </c>
      <c r="V26" s="65">
        <v>0</v>
      </c>
      <c r="W26" s="32">
        <f t="shared" si="3"/>
        <v>143.66</v>
      </c>
      <c r="X26" s="46">
        <f t="shared" si="4"/>
        <v>3080.7</v>
      </c>
    </row>
    <row r="27" spans="1:24" x14ac:dyDescent="0.35">
      <c r="A27" s="16">
        <v>21</v>
      </c>
      <c r="B27" s="62">
        <v>9901531045</v>
      </c>
      <c r="C27" s="17" t="s">
        <v>210</v>
      </c>
      <c r="D27" s="34">
        <v>1475481</v>
      </c>
      <c r="E27" s="37" t="s">
        <v>38</v>
      </c>
      <c r="F27" s="37" t="s">
        <v>163</v>
      </c>
      <c r="G27" s="49">
        <v>217807100117</v>
      </c>
      <c r="H27" s="36">
        <v>96032170</v>
      </c>
      <c r="I27" s="17"/>
      <c r="J27" s="4" t="s">
        <v>183</v>
      </c>
      <c r="K27" s="63">
        <v>44929</v>
      </c>
      <c r="L27" s="63">
        <v>44929</v>
      </c>
      <c r="M27" s="64"/>
      <c r="N27" s="40">
        <v>75.64</v>
      </c>
      <c r="O27" s="25">
        <v>30</v>
      </c>
      <c r="P27" s="53">
        <v>705.16</v>
      </c>
      <c r="Q27" s="42">
        <f t="shared" si="1"/>
        <v>2269.1999999999998</v>
      </c>
      <c r="R27" s="28">
        <v>250</v>
      </c>
      <c r="S27" s="43">
        <f t="shared" si="6"/>
        <v>3224.3599999999997</v>
      </c>
      <c r="T27" s="30">
        <f t="shared" si="2"/>
        <v>143.66</v>
      </c>
      <c r="U27" s="44">
        <v>0</v>
      </c>
      <c r="V27" s="45">
        <v>0</v>
      </c>
      <c r="W27" s="32">
        <f t="shared" si="3"/>
        <v>143.66</v>
      </c>
      <c r="X27" s="46">
        <f t="shared" si="4"/>
        <v>3080.7</v>
      </c>
    </row>
    <row r="28" spans="1:24" x14ac:dyDescent="0.35">
      <c r="A28" s="16">
        <v>22</v>
      </c>
      <c r="B28" s="17">
        <v>9901531048</v>
      </c>
      <c r="C28" s="17" t="s">
        <v>180</v>
      </c>
      <c r="D28" s="34">
        <v>1475483</v>
      </c>
      <c r="E28" s="37" t="s">
        <v>38</v>
      </c>
      <c r="F28" s="37" t="s">
        <v>34</v>
      </c>
      <c r="G28" s="49">
        <v>1594497310115</v>
      </c>
      <c r="H28" s="36">
        <v>43354645</v>
      </c>
      <c r="I28" s="17">
        <v>3424062344</v>
      </c>
      <c r="J28" s="37" t="s">
        <v>48</v>
      </c>
      <c r="K28" s="66">
        <v>44621</v>
      </c>
      <c r="L28" s="66"/>
      <c r="M28" s="67">
        <f ca="1">TODAY()-K28</f>
        <v>490</v>
      </c>
      <c r="N28" s="40">
        <v>75.64</v>
      </c>
      <c r="O28" s="25">
        <v>30</v>
      </c>
      <c r="P28" s="53">
        <v>705.16</v>
      </c>
      <c r="Q28" s="42">
        <f t="shared" si="1"/>
        <v>2269.1999999999998</v>
      </c>
      <c r="R28" s="28">
        <v>250</v>
      </c>
      <c r="S28" s="43">
        <f>P28+Q28+R28</f>
        <v>3224.3599999999997</v>
      </c>
      <c r="T28" s="30">
        <f t="shared" si="2"/>
        <v>143.66</v>
      </c>
      <c r="U28" s="44">
        <v>0</v>
      </c>
      <c r="V28" s="45">
        <v>0</v>
      </c>
      <c r="W28" s="32">
        <f t="shared" si="3"/>
        <v>143.66</v>
      </c>
      <c r="X28" s="46">
        <f t="shared" si="4"/>
        <v>3080.7</v>
      </c>
    </row>
    <row r="29" spans="1:24" ht="18" thickBot="1" x14ac:dyDescent="0.4">
      <c r="A29" s="16">
        <v>23</v>
      </c>
      <c r="B29" s="4">
        <v>9901560276</v>
      </c>
      <c r="C29" s="17" t="s">
        <v>182</v>
      </c>
      <c r="D29" s="68">
        <v>1475485</v>
      </c>
      <c r="E29" s="69" t="s">
        <v>49</v>
      </c>
      <c r="F29" s="18" t="s">
        <v>39</v>
      </c>
      <c r="G29" s="56">
        <v>3012430500101</v>
      </c>
      <c r="H29" s="36">
        <v>114067201</v>
      </c>
      <c r="I29" s="57">
        <v>3137150823</v>
      </c>
      <c r="J29" s="70" t="s">
        <v>50</v>
      </c>
      <c r="K29" s="71">
        <v>44718</v>
      </c>
      <c r="L29" s="71"/>
      <c r="M29" s="67">
        <f ca="1">TODAY()-K29</f>
        <v>393</v>
      </c>
      <c r="N29" s="72">
        <v>71.400000000000006</v>
      </c>
      <c r="O29" s="25">
        <v>30</v>
      </c>
      <c r="P29" s="53">
        <v>836.6</v>
      </c>
      <c r="Q29" s="73">
        <f>N29*O29</f>
        <v>2142</v>
      </c>
      <c r="R29" s="28">
        <v>250</v>
      </c>
      <c r="S29" s="43">
        <f>P29+Q29+R29</f>
        <v>3228.6</v>
      </c>
      <c r="T29" s="30">
        <f t="shared" si="2"/>
        <v>143.87</v>
      </c>
      <c r="U29" s="85">
        <v>328.34</v>
      </c>
      <c r="V29" s="60">
        <v>0</v>
      </c>
      <c r="W29" s="32">
        <f t="shared" si="3"/>
        <v>472.21</v>
      </c>
      <c r="X29" s="61">
        <f t="shared" si="4"/>
        <v>2756.39</v>
      </c>
    </row>
    <row r="30" spans="1:24" ht="18.5" thickBot="1" x14ac:dyDescent="0.45">
      <c r="A30" s="179" t="s">
        <v>51</v>
      </c>
      <c r="B30" s="180"/>
      <c r="C30" s="180"/>
      <c r="D30" s="180"/>
      <c r="E30" s="180"/>
      <c r="F30" s="181"/>
      <c r="G30" s="180"/>
      <c r="H30" s="180"/>
      <c r="I30" s="180"/>
      <c r="J30" s="180"/>
      <c r="K30" s="180"/>
      <c r="L30" s="180"/>
      <c r="M30" s="180"/>
      <c r="N30" s="180"/>
      <c r="O30" s="182"/>
      <c r="P30" s="74">
        <f t="shared" ref="P30:X30" si="12">SUM(P7:P29)</f>
        <v>17533.079999999998</v>
      </c>
      <c r="Q30" s="74">
        <f t="shared" si="12"/>
        <v>50919.599999999984</v>
      </c>
      <c r="R30" s="74">
        <f t="shared" si="12"/>
        <v>5750</v>
      </c>
      <c r="S30" s="74">
        <f t="shared" si="12"/>
        <v>74202.680000000008</v>
      </c>
      <c r="T30" s="75">
        <f t="shared" si="12"/>
        <v>3306.2799999999993</v>
      </c>
      <c r="U30" s="75">
        <f t="shared" si="12"/>
        <v>8058.53</v>
      </c>
      <c r="V30" s="74">
        <f t="shared" si="12"/>
        <v>749.7</v>
      </c>
      <c r="W30" s="74">
        <f t="shared" si="12"/>
        <v>12114.509999999998</v>
      </c>
      <c r="X30" s="74">
        <f t="shared" si="12"/>
        <v>62088.169999999976</v>
      </c>
    </row>
    <row r="31" spans="1:24" x14ac:dyDescent="0.35">
      <c r="A31" s="76"/>
      <c r="B31" s="76"/>
      <c r="C31" s="76"/>
      <c r="D31" s="76"/>
      <c r="E31" s="76"/>
      <c r="F31" s="76"/>
      <c r="G31" s="77"/>
      <c r="H31" s="76"/>
      <c r="I31" s="76"/>
      <c r="J31" s="76"/>
      <c r="K31" s="76"/>
      <c r="L31" s="76"/>
      <c r="M31" s="76"/>
      <c r="N31" s="76"/>
      <c r="O31" s="76"/>
      <c r="P31" s="76"/>
      <c r="Q31" s="78"/>
      <c r="R31" s="79"/>
      <c r="S31" s="79"/>
      <c r="T31" s="79"/>
      <c r="U31" s="79"/>
      <c r="V31" s="79"/>
      <c r="W31" s="79"/>
      <c r="X31" s="79"/>
    </row>
    <row r="32" spans="1:24" x14ac:dyDescent="0.35">
      <c r="A32" s="76"/>
      <c r="B32" s="76"/>
      <c r="C32" s="76"/>
      <c r="D32" s="76"/>
      <c r="E32" s="76"/>
      <c r="F32" s="76"/>
      <c r="G32" s="77"/>
      <c r="H32" s="76"/>
      <c r="I32" s="76"/>
      <c r="J32" s="76"/>
      <c r="K32" s="76"/>
      <c r="L32" s="76"/>
      <c r="M32" s="76"/>
      <c r="N32" s="76"/>
      <c r="O32" s="76"/>
      <c r="P32" s="76"/>
      <c r="Q32" s="78"/>
      <c r="R32" s="79"/>
      <c r="S32" s="79"/>
      <c r="T32" s="79"/>
      <c r="U32" s="79"/>
      <c r="V32" s="79"/>
      <c r="W32" s="79"/>
      <c r="X32" s="79"/>
    </row>
    <row r="33" spans="1:24" x14ac:dyDescent="0.35">
      <c r="A33" s="76"/>
      <c r="B33" s="76"/>
      <c r="C33" s="76"/>
      <c r="D33" s="76"/>
      <c r="E33" s="76"/>
      <c r="F33" s="76"/>
      <c r="G33" s="77"/>
      <c r="H33" s="76"/>
      <c r="I33" s="76"/>
      <c r="J33" s="76"/>
      <c r="K33" s="76"/>
      <c r="L33" s="76"/>
      <c r="M33" s="76"/>
      <c r="N33" s="76"/>
      <c r="O33" s="76"/>
      <c r="P33" s="76"/>
      <c r="Q33" s="78"/>
      <c r="R33" s="79"/>
      <c r="S33" s="79"/>
      <c r="T33" s="79"/>
      <c r="U33" s="79"/>
      <c r="V33" s="79"/>
      <c r="W33" s="79"/>
      <c r="X33" s="79"/>
    </row>
    <row r="34" spans="1:24" ht="15.75" customHeight="1" thickBot="1" x14ac:dyDescent="0.4">
      <c r="A34" s="198" t="s">
        <v>52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</row>
    <row r="35" spans="1:24" ht="18" customHeight="1" thickBot="1" x14ac:dyDescent="0.4">
      <c r="A35" s="186" t="s">
        <v>2</v>
      </c>
      <c r="B35" s="186" t="s">
        <v>3</v>
      </c>
      <c r="C35" s="186" t="s">
        <v>4</v>
      </c>
      <c r="D35" s="239" t="s">
        <v>6</v>
      </c>
      <c r="E35" s="186" t="s">
        <v>5</v>
      </c>
      <c r="F35" s="186" t="s">
        <v>53</v>
      </c>
      <c r="G35" s="189" t="s">
        <v>7</v>
      </c>
      <c r="H35" s="191" t="s">
        <v>8</v>
      </c>
      <c r="I35" s="195" t="s">
        <v>9</v>
      </c>
      <c r="J35" s="186" t="s">
        <v>10</v>
      </c>
      <c r="K35" s="186" t="s">
        <v>146</v>
      </c>
      <c r="L35" s="183" t="s">
        <v>11</v>
      </c>
      <c r="M35" s="186" t="s">
        <v>0</v>
      </c>
      <c r="N35" s="210" t="s">
        <v>12</v>
      </c>
      <c r="O35" s="213" t="s">
        <v>13</v>
      </c>
      <c r="P35" s="213" t="s">
        <v>14</v>
      </c>
      <c r="Q35" s="237" t="s">
        <v>15</v>
      </c>
      <c r="R35" s="213" t="s">
        <v>54</v>
      </c>
      <c r="S35" s="199" t="s">
        <v>16</v>
      </c>
      <c r="T35" s="234" t="s">
        <v>17</v>
      </c>
      <c r="U35" s="235"/>
      <c r="V35" s="236"/>
      <c r="W35" s="205" t="s">
        <v>18</v>
      </c>
      <c r="X35" s="186" t="s">
        <v>19</v>
      </c>
    </row>
    <row r="36" spans="1:24" ht="18" customHeight="1" thickBot="1" x14ac:dyDescent="0.4">
      <c r="A36" s="187"/>
      <c r="B36" s="187"/>
      <c r="C36" s="187"/>
      <c r="D36" s="240"/>
      <c r="E36" s="187"/>
      <c r="F36" s="187"/>
      <c r="G36" s="190"/>
      <c r="H36" s="192"/>
      <c r="I36" s="196"/>
      <c r="J36" s="187"/>
      <c r="K36" s="187"/>
      <c r="L36" s="184"/>
      <c r="M36" s="187"/>
      <c r="N36" s="211"/>
      <c r="O36" s="214"/>
      <c r="P36" s="215"/>
      <c r="Q36" s="238"/>
      <c r="R36" s="218"/>
      <c r="S36" s="200"/>
      <c r="T36" s="9" t="s">
        <v>280</v>
      </c>
      <c r="U36" s="9" t="s">
        <v>281</v>
      </c>
      <c r="V36" s="10" t="s">
        <v>282</v>
      </c>
      <c r="W36" s="206"/>
      <c r="X36" s="187"/>
    </row>
    <row r="37" spans="1:24" ht="65.25" customHeight="1" thickBot="1" x14ac:dyDescent="0.4">
      <c r="A37" s="188"/>
      <c r="B37" s="188"/>
      <c r="C37" s="188"/>
      <c r="D37" s="240"/>
      <c r="E37" s="188"/>
      <c r="F37" s="188"/>
      <c r="G37" s="193"/>
      <c r="H37" s="194"/>
      <c r="I37" s="197"/>
      <c r="J37" s="188"/>
      <c r="K37" s="188"/>
      <c r="L37" s="185"/>
      <c r="M37" s="188"/>
      <c r="N37" s="212"/>
      <c r="O37" s="215"/>
      <c r="P37" s="11" t="s">
        <v>20</v>
      </c>
      <c r="Q37" s="12" t="s">
        <v>21</v>
      </c>
      <c r="R37" s="80" t="s">
        <v>22</v>
      </c>
      <c r="S37" s="201"/>
      <c r="T37" s="15" t="s">
        <v>23</v>
      </c>
      <c r="U37" s="14" t="s">
        <v>24</v>
      </c>
      <c r="V37" s="14" t="s">
        <v>25</v>
      </c>
      <c r="W37" s="207"/>
      <c r="X37" s="188"/>
    </row>
    <row r="38" spans="1:24" x14ac:dyDescent="0.35">
      <c r="A38" s="16">
        <f>(A29+1)</f>
        <v>24</v>
      </c>
      <c r="B38" s="16">
        <v>9901434004</v>
      </c>
      <c r="C38" s="17" t="s">
        <v>184</v>
      </c>
      <c r="D38" s="34">
        <v>1475486</v>
      </c>
      <c r="E38" s="81" t="s">
        <v>55</v>
      </c>
      <c r="F38" s="21" t="s">
        <v>56</v>
      </c>
      <c r="G38" s="82">
        <v>1818242050101</v>
      </c>
      <c r="H38" s="83">
        <v>48667447</v>
      </c>
      <c r="I38" s="21">
        <v>3216004486</v>
      </c>
      <c r="J38" s="21" t="s">
        <v>57</v>
      </c>
      <c r="K38" s="81" t="s">
        <v>58</v>
      </c>
      <c r="L38" s="81" t="s">
        <v>147</v>
      </c>
      <c r="M38" s="81" t="s">
        <v>59</v>
      </c>
      <c r="N38" s="84">
        <v>71.400000000000006</v>
      </c>
      <c r="O38" s="25">
        <f>($O$7)</f>
        <v>30</v>
      </c>
      <c r="P38" s="26">
        <v>836.6</v>
      </c>
      <c r="Q38" s="27">
        <f t="shared" ref="Q38:Q90" si="13">+N38*O38</f>
        <v>2142</v>
      </c>
      <c r="R38" s="28">
        <v>250</v>
      </c>
      <c r="S38" s="29">
        <f>P38+Q38+R38</f>
        <v>3228.6</v>
      </c>
      <c r="T38" s="32">
        <f t="shared" ref="T38:T91" si="14">ROUND((P38+Q38)*4.83%,2)</f>
        <v>143.87</v>
      </c>
      <c r="U38" s="85">
        <v>0</v>
      </c>
      <c r="V38" s="30">
        <v>0</v>
      </c>
      <c r="W38" s="32">
        <f>ROUND(SUM(T38:V38),2)</f>
        <v>143.87</v>
      </c>
      <c r="X38" s="86">
        <f t="shared" ref="X38:X49" si="15">ROUND(S38-W38,2)</f>
        <v>3084.73</v>
      </c>
    </row>
    <row r="39" spans="1:24" x14ac:dyDescent="0.35">
      <c r="A39" s="16">
        <f>(A38)+1</f>
        <v>25</v>
      </c>
      <c r="B39" s="17">
        <v>990099342</v>
      </c>
      <c r="C39" s="17" t="s">
        <v>186</v>
      </c>
      <c r="D39" s="34">
        <v>1475487</v>
      </c>
      <c r="E39" s="48" t="s">
        <v>55</v>
      </c>
      <c r="F39" s="37" t="s">
        <v>56</v>
      </c>
      <c r="G39" s="49">
        <v>2354009980502</v>
      </c>
      <c r="H39" s="83">
        <v>30926181</v>
      </c>
      <c r="I39" s="37">
        <v>3287036510</v>
      </c>
      <c r="J39" s="54" t="s">
        <v>60</v>
      </c>
      <c r="K39" s="38">
        <v>43101</v>
      </c>
      <c r="L39" s="38">
        <v>42163</v>
      </c>
      <c r="M39" s="48" t="s">
        <v>59</v>
      </c>
      <c r="N39" s="40">
        <v>71.400000000000006</v>
      </c>
      <c r="O39" s="25">
        <f t="shared" ref="O39:O91" si="16">($O$7)</f>
        <v>30</v>
      </c>
      <c r="P39" s="26">
        <v>836.6</v>
      </c>
      <c r="Q39" s="42">
        <f t="shared" si="13"/>
        <v>2142</v>
      </c>
      <c r="R39" s="28">
        <v>250</v>
      </c>
      <c r="S39" s="43">
        <f t="shared" ref="S39:S90" si="17">P39+Q39+R39</f>
        <v>3228.6</v>
      </c>
      <c r="T39" s="32">
        <f t="shared" si="14"/>
        <v>143.87</v>
      </c>
      <c r="U39" s="85">
        <v>0</v>
      </c>
      <c r="V39" s="87">
        <v>189.73</v>
      </c>
      <c r="W39" s="32">
        <f t="shared" ref="W39:W67" si="18">ROUND(SUM(T39:V39),2)</f>
        <v>333.6</v>
      </c>
      <c r="X39" s="88">
        <f t="shared" si="15"/>
        <v>2895</v>
      </c>
    </row>
    <row r="40" spans="1:24" x14ac:dyDescent="0.35">
      <c r="A40" s="16">
        <f t="shared" ref="A40:A66" si="19">(A39)+1</f>
        <v>26</v>
      </c>
      <c r="B40" s="17">
        <v>990099324</v>
      </c>
      <c r="C40" s="17" t="s">
        <v>185</v>
      </c>
      <c r="D40" s="34">
        <v>1475488</v>
      </c>
      <c r="E40" s="48" t="s">
        <v>55</v>
      </c>
      <c r="F40" s="37" t="s">
        <v>56</v>
      </c>
      <c r="G40" s="49">
        <v>1792429540117</v>
      </c>
      <c r="H40" s="83">
        <v>50643827</v>
      </c>
      <c r="I40" s="37">
        <v>3229011973</v>
      </c>
      <c r="J40" s="54" t="s">
        <v>61</v>
      </c>
      <c r="K40" s="38">
        <v>42370</v>
      </c>
      <c r="L40" s="38">
        <v>41276</v>
      </c>
      <c r="M40" s="48" t="s">
        <v>59</v>
      </c>
      <c r="N40" s="40">
        <v>71.400000000000006</v>
      </c>
      <c r="O40" s="25">
        <f t="shared" si="16"/>
        <v>30</v>
      </c>
      <c r="P40" s="26">
        <v>836.6</v>
      </c>
      <c r="Q40" s="42">
        <f t="shared" si="13"/>
        <v>2142</v>
      </c>
      <c r="R40" s="28">
        <v>250</v>
      </c>
      <c r="S40" s="43">
        <f t="shared" si="17"/>
        <v>3228.6</v>
      </c>
      <c r="T40" s="32">
        <f t="shared" si="14"/>
        <v>143.87</v>
      </c>
      <c r="U40" s="85">
        <v>0</v>
      </c>
      <c r="V40" s="30">
        <v>0</v>
      </c>
      <c r="W40" s="32">
        <f t="shared" si="18"/>
        <v>143.87</v>
      </c>
      <c r="X40" s="88">
        <f t="shared" si="15"/>
        <v>3084.73</v>
      </c>
    </row>
    <row r="41" spans="1:24" x14ac:dyDescent="0.35">
      <c r="A41" s="16">
        <f t="shared" si="19"/>
        <v>27</v>
      </c>
      <c r="B41" s="17">
        <v>9901433999</v>
      </c>
      <c r="C41" s="17" t="s">
        <v>187</v>
      </c>
      <c r="D41" s="34">
        <v>1475489</v>
      </c>
      <c r="E41" s="48" t="s">
        <v>55</v>
      </c>
      <c r="F41" s="37" t="s">
        <v>64</v>
      </c>
      <c r="G41" s="49">
        <v>2322327921220</v>
      </c>
      <c r="H41" s="83">
        <v>11154675</v>
      </c>
      <c r="I41" s="37">
        <v>3661022607</v>
      </c>
      <c r="J41" s="37" t="s">
        <v>65</v>
      </c>
      <c r="K41" s="89">
        <v>38718</v>
      </c>
      <c r="L41" s="89">
        <v>38718</v>
      </c>
      <c r="M41" s="48" t="s">
        <v>59</v>
      </c>
      <c r="N41" s="40">
        <v>71.400000000000006</v>
      </c>
      <c r="O41" s="25">
        <f t="shared" si="16"/>
        <v>30</v>
      </c>
      <c r="P41" s="26">
        <v>836.6</v>
      </c>
      <c r="Q41" s="42">
        <f t="shared" si="13"/>
        <v>2142</v>
      </c>
      <c r="R41" s="28">
        <v>250</v>
      </c>
      <c r="S41" s="43">
        <f t="shared" si="17"/>
        <v>3228.6</v>
      </c>
      <c r="T41" s="32">
        <f t="shared" si="14"/>
        <v>143.87</v>
      </c>
      <c r="U41" s="85">
        <v>0</v>
      </c>
      <c r="V41" s="30">
        <v>0</v>
      </c>
      <c r="W41" s="32">
        <f t="shared" si="18"/>
        <v>143.87</v>
      </c>
      <c r="X41" s="88">
        <f t="shared" si="15"/>
        <v>3084.73</v>
      </c>
    </row>
    <row r="42" spans="1:24" x14ac:dyDescent="0.35">
      <c r="A42" s="16">
        <f t="shared" si="19"/>
        <v>28</v>
      </c>
      <c r="B42" s="17">
        <v>9901106084</v>
      </c>
      <c r="C42" s="17" t="s">
        <v>189</v>
      </c>
      <c r="D42" s="34">
        <v>1475490</v>
      </c>
      <c r="E42" s="48" t="s">
        <v>55</v>
      </c>
      <c r="F42" s="37" t="s">
        <v>64</v>
      </c>
      <c r="G42" s="49">
        <v>1654571550115</v>
      </c>
      <c r="H42" s="83">
        <v>73810274</v>
      </c>
      <c r="I42" s="37">
        <v>3532007563</v>
      </c>
      <c r="J42" s="37" t="s">
        <v>66</v>
      </c>
      <c r="K42" s="89">
        <v>41184</v>
      </c>
      <c r="L42" s="89">
        <v>41184</v>
      </c>
      <c r="M42" s="48" t="s">
        <v>59</v>
      </c>
      <c r="N42" s="40">
        <v>71.400000000000006</v>
      </c>
      <c r="O42" s="25">
        <f t="shared" si="16"/>
        <v>30</v>
      </c>
      <c r="P42" s="26">
        <v>836.6</v>
      </c>
      <c r="Q42" s="42">
        <f t="shared" si="13"/>
        <v>2142</v>
      </c>
      <c r="R42" s="28">
        <v>250</v>
      </c>
      <c r="S42" s="43">
        <f t="shared" si="17"/>
        <v>3228.6</v>
      </c>
      <c r="T42" s="32">
        <f t="shared" si="14"/>
        <v>143.87</v>
      </c>
      <c r="U42" s="85">
        <v>0</v>
      </c>
      <c r="V42" s="30">
        <v>0</v>
      </c>
      <c r="W42" s="32">
        <f t="shared" si="18"/>
        <v>143.87</v>
      </c>
      <c r="X42" s="88">
        <f t="shared" si="15"/>
        <v>3084.73</v>
      </c>
    </row>
    <row r="43" spans="1:24" x14ac:dyDescent="0.35">
      <c r="A43" s="16">
        <f t="shared" si="19"/>
        <v>29</v>
      </c>
      <c r="B43" s="17">
        <v>9901347851</v>
      </c>
      <c r="C43" s="17" t="s">
        <v>190</v>
      </c>
      <c r="D43" s="34">
        <v>1475491</v>
      </c>
      <c r="E43" s="48" t="s">
        <v>55</v>
      </c>
      <c r="F43" s="37" t="s">
        <v>64</v>
      </c>
      <c r="G43" s="49">
        <v>1964279831411</v>
      </c>
      <c r="H43" s="83">
        <v>46923462</v>
      </c>
      <c r="I43" s="37">
        <v>3216034565</v>
      </c>
      <c r="J43" s="54" t="s">
        <v>67</v>
      </c>
      <c r="K43" s="38">
        <v>43101</v>
      </c>
      <c r="L43" s="38">
        <v>42051</v>
      </c>
      <c r="M43" s="48" t="s">
        <v>59</v>
      </c>
      <c r="N43" s="40">
        <v>71.400000000000006</v>
      </c>
      <c r="O43" s="25">
        <f t="shared" si="16"/>
        <v>30</v>
      </c>
      <c r="P43" s="26">
        <v>836.6</v>
      </c>
      <c r="Q43" s="90">
        <f t="shared" si="13"/>
        <v>2142</v>
      </c>
      <c r="R43" s="28">
        <v>250</v>
      </c>
      <c r="S43" s="43">
        <f t="shared" si="17"/>
        <v>3228.6</v>
      </c>
      <c r="T43" s="32">
        <f t="shared" si="14"/>
        <v>143.87</v>
      </c>
      <c r="U43" s="85">
        <v>0</v>
      </c>
      <c r="V43" s="30">
        <v>0</v>
      </c>
      <c r="W43" s="32">
        <f t="shared" si="18"/>
        <v>143.87</v>
      </c>
      <c r="X43" s="88">
        <f t="shared" si="15"/>
        <v>3084.73</v>
      </c>
    </row>
    <row r="44" spans="1:24" x14ac:dyDescent="0.35">
      <c r="A44" s="16">
        <f t="shared" si="19"/>
        <v>30</v>
      </c>
      <c r="B44" s="17">
        <v>9901489141</v>
      </c>
      <c r="C44" s="17" t="s">
        <v>206</v>
      </c>
      <c r="D44" s="34">
        <v>1475493</v>
      </c>
      <c r="E44" s="48" t="s">
        <v>55</v>
      </c>
      <c r="F44" s="37" t="s">
        <v>64</v>
      </c>
      <c r="G44" s="49">
        <v>2510920970502</v>
      </c>
      <c r="H44" s="83">
        <v>68509448</v>
      </c>
      <c r="I44" s="37">
        <v>3298058030</v>
      </c>
      <c r="J44" s="54" t="s">
        <v>83</v>
      </c>
      <c r="K44" s="89">
        <v>43922</v>
      </c>
      <c r="L44" s="89">
        <v>43922</v>
      </c>
      <c r="M44" s="48" t="s">
        <v>59</v>
      </c>
      <c r="N44" s="40">
        <v>71.400000000000006</v>
      </c>
      <c r="O44" s="25">
        <f t="shared" si="16"/>
        <v>30</v>
      </c>
      <c r="P44" s="26">
        <v>836.6</v>
      </c>
      <c r="Q44" s="42">
        <f t="shared" ref="Q44:Q47" si="20">+N44*O44</f>
        <v>2142</v>
      </c>
      <c r="R44" s="28">
        <v>250</v>
      </c>
      <c r="S44" s="43">
        <f t="shared" ref="S44:S48" si="21">P44+Q44+R44</f>
        <v>3228.6</v>
      </c>
      <c r="T44" s="32">
        <f t="shared" si="14"/>
        <v>143.87</v>
      </c>
      <c r="U44" s="85">
        <v>1716.89</v>
      </c>
      <c r="V44" s="30">
        <v>0</v>
      </c>
      <c r="W44" s="32">
        <f t="shared" si="18"/>
        <v>1860.76</v>
      </c>
      <c r="X44" s="88">
        <f t="shared" si="15"/>
        <v>1367.84</v>
      </c>
    </row>
    <row r="45" spans="1:24" x14ac:dyDescent="0.35">
      <c r="A45" s="16">
        <f t="shared" si="19"/>
        <v>31</v>
      </c>
      <c r="B45" s="17">
        <v>990099337</v>
      </c>
      <c r="C45" s="17" t="s">
        <v>188</v>
      </c>
      <c r="D45" s="34">
        <v>1475494</v>
      </c>
      <c r="E45" s="48" t="s">
        <v>55</v>
      </c>
      <c r="F45" s="37" t="s">
        <v>64</v>
      </c>
      <c r="G45" s="49">
        <v>1632375140501</v>
      </c>
      <c r="H45" s="83">
        <v>437771</v>
      </c>
      <c r="I45" s="37">
        <v>3216008208</v>
      </c>
      <c r="J45" s="18" t="s">
        <v>157</v>
      </c>
      <c r="K45" s="38">
        <v>44929</v>
      </c>
      <c r="L45" s="38">
        <v>44929</v>
      </c>
      <c r="M45" s="48" t="s">
        <v>59</v>
      </c>
      <c r="N45" s="40">
        <v>71.400000000000006</v>
      </c>
      <c r="O45" s="25">
        <f t="shared" si="16"/>
        <v>30</v>
      </c>
      <c r="P45" s="26">
        <v>836.6</v>
      </c>
      <c r="Q45" s="42">
        <f t="shared" si="20"/>
        <v>2142</v>
      </c>
      <c r="R45" s="28">
        <v>250</v>
      </c>
      <c r="S45" s="43">
        <f t="shared" si="21"/>
        <v>3228.6</v>
      </c>
      <c r="T45" s="32">
        <f t="shared" si="14"/>
        <v>143.87</v>
      </c>
      <c r="U45" s="85">
        <v>1199.5</v>
      </c>
      <c r="V45" s="30">
        <v>0</v>
      </c>
      <c r="W45" s="32">
        <f t="shared" si="18"/>
        <v>1343.37</v>
      </c>
      <c r="X45" s="88">
        <f t="shared" si="15"/>
        <v>1885.23</v>
      </c>
    </row>
    <row r="46" spans="1:24" ht="18" x14ac:dyDescent="0.4">
      <c r="A46" s="16">
        <f t="shared" si="19"/>
        <v>32</v>
      </c>
      <c r="B46" s="17">
        <v>9901434000</v>
      </c>
      <c r="C46" s="17" t="s">
        <v>208</v>
      </c>
      <c r="D46" s="34">
        <v>1475495</v>
      </c>
      <c r="E46" s="48" t="s">
        <v>55</v>
      </c>
      <c r="F46" s="37" t="s">
        <v>62</v>
      </c>
      <c r="G46" s="49">
        <v>2239122551220</v>
      </c>
      <c r="H46" s="83">
        <v>37167898</v>
      </c>
      <c r="I46" s="37">
        <v>3216004367</v>
      </c>
      <c r="J46" s="37" t="s">
        <v>63</v>
      </c>
      <c r="K46" s="38">
        <v>39084</v>
      </c>
      <c r="L46" s="38">
        <v>39084</v>
      </c>
      <c r="M46" s="48" t="s">
        <v>59</v>
      </c>
      <c r="N46" s="40">
        <v>71.400000000000006</v>
      </c>
      <c r="O46" s="25">
        <f t="shared" si="16"/>
        <v>30</v>
      </c>
      <c r="P46" s="26">
        <v>836.6</v>
      </c>
      <c r="Q46" s="178">
        <f t="shared" ref="Q46" si="22">+N46*O46</f>
        <v>2142</v>
      </c>
      <c r="R46" s="28">
        <v>250</v>
      </c>
      <c r="S46" s="43">
        <f t="shared" ref="S46" si="23">P46+Q46+R46</f>
        <v>3228.6</v>
      </c>
      <c r="T46" s="32">
        <f t="shared" si="14"/>
        <v>143.87</v>
      </c>
      <c r="U46" s="85">
        <v>0</v>
      </c>
      <c r="V46" s="30">
        <v>0</v>
      </c>
      <c r="W46" s="32">
        <f t="shared" ref="W46" si="24">ROUND(SUM(T46:V46),2)</f>
        <v>143.87</v>
      </c>
      <c r="X46" s="88">
        <f t="shared" ref="X46" si="25">ROUND(S46-W46,2)</f>
        <v>3084.73</v>
      </c>
    </row>
    <row r="47" spans="1:24" x14ac:dyDescent="0.35">
      <c r="A47" s="16">
        <f t="shared" si="19"/>
        <v>33</v>
      </c>
      <c r="B47" s="17">
        <v>9901434001</v>
      </c>
      <c r="C47" s="17" t="s">
        <v>194</v>
      </c>
      <c r="D47" s="34">
        <v>1475496</v>
      </c>
      <c r="E47" s="48" t="s">
        <v>55</v>
      </c>
      <c r="F47" s="37" t="s">
        <v>62</v>
      </c>
      <c r="G47" s="49">
        <v>1669246871007</v>
      </c>
      <c r="H47" s="83">
        <v>45627665</v>
      </c>
      <c r="I47" s="37">
        <v>3216001475</v>
      </c>
      <c r="J47" s="37" t="s">
        <v>68</v>
      </c>
      <c r="K47" s="38">
        <v>38384</v>
      </c>
      <c r="L47" s="38">
        <v>38384</v>
      </c>
      <c r="M47" s="48" t="s">
        <v>59</v>
      </c>
      <c r="N47" s="40">
        <v>71.400000000000006</v>
      </c>
      <c r="O47" s="25">
        <f t="shared" si="16"/>
        <v>30</v>
      </c>
      <c r="P47" s="26">
        <v>836.6</v>
      </c>
      <c r="Q47" s="42">
        <f t="shared" si="20"/>
        <v>2142</v>
      </c>
      <c r="R47" s="28">
        <v>250</v>
      </c>
      <c r="S47" s="43">
        <f t="shared" si="21"/>
        <v>3228.6</v>
      </c>
      <c r="T47" s="32">
        <f t="shared" si="14"/>
        <v>143.87</v>
      </c>
      <c r="U47" s="85">
        <v>0</v>
      </c>
      <c r="V47" s="30">
        <v>0</v>
      </c>
      <c r="W47" s="32">
        <f t="shared" si="18"/>
        <v>143.87</v>
      </c>
      <c r="X47" s="88">
        <f t="shared" si="15"/>
        <v>3084.73</v>
      </c>
    </row>
    <row r="48" spans="1:24" x14ac:dyDescent="0.35">
      <c r="A48" s="16">
        <f t="shared" si="19"/>
        <v>34</v>
      </c>
      <c r="B48" s="17">
        <v>9901434002</v>
      </c>
      <c r="C48" s="17" t="s">
        <v>193</v>
      </c>
      <c r="D48" s="34">
        <v>1475497</v>
      </c>
      <c r="E48" s="48" t="s">
        <v>55</v>
      </c>
      <c r="F48" s="37" t="s">
        <v>62</v>
      </c>
      <c r="G48" s="91">
        <v>1962382771014</v>
      </c>
      <c r="H48" s="83">
        <v>37247247</v>
      </c>
      <c r="I48" s="92">
        <v>3216001439</v>
      </c>
      <c r="J48" s="37" t="s">
        <v>158</v>
      </c>
      <c r="K48" s="93">
        <v>44929</v>
      </c>
      <c r="L48" s="93">
        <v>44929</v>
      </c>
      <c r="M48" s="94" t="s">
        <v>59</v>
      </c>
      <c r="N48" s="95">
        <v>71.400000000000006</v>
      </c>
      <c r="O48" s="25">
        <f t="shared" si="16"/>
        <v>30</v>
      </c>
      <c r="P48" s="26">
        <v>836.6</v>
      </c>
      <c r="Q48" s="42">
        <f>+N48*O48</f>
        <v>2142</v>
      </c>
      <c r="R48" s="28">
        <v>250</v>
      </c>
      <c r="S48" s="43">
        <f t="shared" si="21"/>
        <v>3228.6</v>
      </c>
      <c r="T48" s="32">
        <f t="shared" si="14"/>
        <v>143.87</v>
      </c>
      <c r="U48" s="85">
        <v>0</v>
      </c>
      <c r="V48" s="30">
        <v>0</v>
      </c>
      <c r="W48" s="32">
        <f t="shared" si="18"/>
        <v>143.87</v>
      </c>
      <c r="X48" s="88">
        <f t="shared" si="15"/>
        <v>3084.73</v>
      </c>
    </row>
    <row r="49" spans="1:24" x14ac:dyDescent="0.35">
      <c r="A49" s="16">
        <f t="shared" si="19"/>
        <v>35</v>
      </c>
      <c r="B49" s="17">
        <v>9901433972</v>
      </c>
      <c r="C49" s="17" t="s">
        <v>191</v>
      </c>
      <c r="D49" s="34">
        <v>1475498</v>
      </c>
      <c r="E49" s="48" t="s">
        <v>55</v>
      </c>
      <c r="F49" s="37" t="s">
        <v>62</v>
      </c>
      <c r="G49" s="49">
        <v>1826488930506</v>
      </c>
      <c r="H49" s="83">
        <v>64104915</v>
      </c>
      <c r="I49" s="37">
        <v>3137135315</v>
      </c>
      <c r="J49" s="37" t="s">
        <v>69</v>
      </c>
      <c r="K49" s="38">
        <v>37681</v>
      </c>
      <c r="L49" s="38">
        <v>37803</v>
      </c>
      <c r="M49" s="48" t="s">
        <v>59</v>
      </c>
      <c r="N49" s="95">
        <v>71.400000000000006</v>
      </c>
      <c r="O49" s="25">
        <f t="shared" si="16"/>
        <v>30</v>
      </c>
      <c r="P49" s="26">
        <v>836.6</v>
      </c>
      <c r="Q49" s="42">
        <f t="shared" si="13"/>
        <v>2142</v>
      </c>
      <c r="R49" s="28">
        <v>250</v>
      </c>
      <c r="S49" s="43">
        <f t="shared" si="17"/>
        <v>3228.6</v>
      </c>
      <c r="T49" s="32">
        <f t="shared" si="14"/>
        <v>143.87</v>
      </c>
      <c r="U49" s="85">
        <v>0</v>
      </c>
      <c r="V49" s="30">
        <v>0</v>
      </c>
      <c r="W49" s="32">
        <f t="shared" si="18"/>
        <v>143.87</v>
      </c>
      <c r="X49" s="88">
        <f t="shared" si="15"/>
        <v>3084.73</v>
      </c>
    </row>
    <row r="50" spans="1:24" x14ac:dyDescent="0.35">
      <c r="A50" s="16">
        <f t="shared" si="19"/>
        <v>36</v>
      </c>
      <c r="B50" s="17">
        <v>9901355144</v>
      </c>
      <c r="C50" s="17" t="s">
        <v>192</v>
      </c>
      <c r="D50" s="34">
        <v>1475499</v>
      </c>
      <c r="E50" s="48" t="s">
        <v>55</v>
      </c>
      <c r="F50" s="37" t="s">
        <v>62</v>
      </c>
      <c r="G50" s="49">
        <v>1724504891607</v>
      </c>
      <c r="H50" s="83">
        <v>74868462</v>
      </c>
      <c r="I50" s="37">
        <v>3287036524</v>
      </c>
      <c r="J50" s="54" t="s">
        <v>70</v>
      </c>
      <c r="K50" s="89">
        <v>42887</v>
      </c>
      <c r="L50" s="89"/>
      <c r="M50" s="48" t="s">
        <v>59</v>
      </c>
      <c r="N50" s="95">
        <v>71.400000000000006</v>
      </c>
      <c r="O50" s="25">
        <f t="shared" si="16"/>
        <v>30</v>
      </c>
      <c r="P50" s="26">
        <v>836.6</v>
      </c>
      <c r="Q50" s="42">
        <f t="shared" si="13"/>
        <v>2142</v>
      </c>
      <c r="R50" s="28">
        <v>250</v>
      </c>
      <c r="S50" s="43">
        <f t="shared" si="17"/>
        <v>3228.6</v>
      </c>
      <c r="T50" s="32">
        <f t="shared" si="14"/>
        <v>143.87</v>
      </c>
      <c r="U50" s="85">
        <v>0</v>
      </c>
      <c r="V50" s="30">
        <v>0</v>
      </c>
      <c r="W50" s="32">
        <f t="shared" si="18"/>
        <v>143.87</v>
      </c>
      <c r="X50" s="88">
        <f t="shared" ref="X50:X66" si="26">ROUND(S50-W50,2)</f>
        <v>3084.73</v>
      </c>
    </row>
    <row r="51" spans="1:24" x14ac:dyDescent="0.35">
      <c r="A51" s="16">
        <f t="shared" si="19"/>
        <v>37</v>
      </c>
      <c r="B51" s="17">
        <v>9901110190</v>
      </c>
      <c r="C51" s="17" t="s">
        <v>195</v>
      </c>
      <c r="D51" s="34">
        <v>1475500</v>
      </c>
      <c r="E51" s="48" t="s">
        <v>55</v>
      </c>
      <c r="F51" s="37" t="s">
        <v>62</v>
      </c>
      <c r="G51" s="49">
        <v>2622216080608</v>
      </c>
      <c r="H51" s="83">
        <v>75572230</v>
      </c>
      <c r="I51" s="37">
        <v>3493030662</v>
      </c>
      <c r="J51" s="54" t="s">
        <v>71</v>
      </c>
      <c r="K51" s="89">
        <v>43101</v>
      </c>
      <c r="L51" s="89">
        <v>41276</v>
      </c>
      <c r="M51" s="48" t="s">
        <v>59</v>
      </c>
      <c r="N51" s="95">
        <v>71.400000000000006</v>
      </c>
      <c r="O51" s="25">
        <f t="shared" si="16"/>
        <v>30</v>
      </c>
      <c r="P51" s="26">
        <v>836.6</v>
      </c>
      <c r="Q51" s="42">
        <f t="shared" si="13"/>
        <v>2142</v>
      </c>
      <c r="R51" s="28">
        <v>250</v>
      </c>
      <c r="S51" s="43">
        <f t="shared" si="17"/>
        <v>3228.6</v>
      </c>
      <c r="T51" s="32">
        <f t="shared" si="14"/>
        <v>143.87</v>
      </c>
      <c r="U51" s="85">
        <v>1048.82</v>
      </c>
      <c r="V51" s="30">
        <v>0</v>
      </c>
      <c r="W51" s="32">
        <f t="shared" si="18"/>
        <v>1192.69</v>
      </c>
      <c r="X51" s="88">
        <f t="shared" si="26"/>
        <v>2035.91</v>
      </c>
    </row>
    <row r="52" spans="1:24" x14ac:dyDescent="0.35">
      <c r="A52" s="16">
        <f t="shared" si="19"/>
        <v>38</v>
      </c>
      <c r="B52" s="17">
        <v>9901001016</v>
      </c>
      <c r="C52" s="17" t="s">
        <v>196</v>
      </c>
      <c r="D52" s="34">
        <v>1475501</v>
      </c>
      <c r="E52" s="48" t="s">
        <v>55</v>
      </c>
      <c r="F52" s="37" t="s">
        <v>62</v>
      </c>
      <c r="G52" s="49">
        <v>1914238580117</v>
      </c>
      <c r="H52" s="83">
        <v>50474693</v>
      </c>
      <c r="I52" s="37">
        <v>3229011703</v>
      </c>
      <c r="J52" s="54" t="s">
        <v>72</v>
      </c>
      <c r="K52" s="89">
        <v>43101</v>
      </c>
      <c r="L52" s="89"/>
      <c r="M52" s="48" t="s">
        <v>59</v>
      </c>
      <c r="N52" s="95">
        <v>71.400000000000006</v>
      </c>
      <c r="O52" s="25">
        <f t="shared" si="16"/>
        <v>30</v>
      </c>
      <c r="P52" s="26">
        <v>836.6</v>
      </c>
      <c r="Q52" s="42">
        <f t="shared" si="13"/>
        <v>2142</v>
      </c>
      <c r="R52" s="28">
        <v>250</v>
      </c>
      <c r="S52" s="43">
        <f t="shared" si="17"/>
        <v>3228.6</v>
      </c>
      <c r="T52" s="32">
        <f t="shared" si="14"/>
        <v>143.87</v>
      </c>
      <c r="U52" s="85">
        <v>0</v>
      </c>
      <c r="V52" s="30">
        <v>749.7</v>
      </c>
      <c r="W52" s="32">
        <f t="shared" si="18"/>
        <v>893.57</v>
      </c>
      <c r="X52" s="88">
        <f t="shared" si="26"/>
        <v>2335.0300000000002</v>
      </c>
    </row>
    <row r="53" spans="1:24" x14ac:dyDescent="0.35">
      <c r="A53" s="16">
        <f t="shared" si="19"/>
        <v>39</v>
      </c>
      <c r="B53" s="17">
        <v>9901000969</v>
      </c>
      <c r="C53" s="17" t="s">
        <v>198</v>
      </c>
      <c r="D53" s="34">
        <v>1475502</v>
      </c>
      <c r="E53" s="48" t="s">
        <v>55</v>
      </c>
      <c r="F53" s="37" t="s">
        <v>62</v>
      </c>
      <c r="G53" s="49">
        <v>1854499720117</v>
      </c>
      <c r="H53" s="83">
        <v>48667919</v>
      </c>
      <c r="I53" s="37">
        <v>3229010483</v>
      </c>
      <c r="J53" s="54" t="s">
        <v>73</v>
      </c>
      <c r="K53" s="89">
        <v>43101</v>
      </c>
      <c r="L53" s="89">
        <v>37258</v>
      </c>
      <c r="M53" s="48" t="s">
        <v>59</v>
      </c>
      <c r="N53" s="95">
        <v>71.400000000000006</v>
      </c>
      <c r="O53" s="25">
        <f t="shared" si="16"/>
        <v>30</v>
      </c>
      <c r="P53" s="26">
        <v>836.6</v>
      </c>
      <c r="Q53" s="42">
        <f t="shared" si="13"/>
        <v>2142</v>
      </c>
      <c r="R53" s="28">
        <v>250</v>
      </c>
      <c r="S53" s="43">
        <f t="shared" si="17"/>
        <v>3228.6</v>
      </c>
      <c r="T53" s="32">
        <f t="shared" si="14"/>
        <v>143.87</v>
      </c>
      <c r="U53" s="85">
        <v>0</v>
      </c>
      <c r="V53" s="96">
        <v>351.72</v>
      </c>
      <c r="W53" s="32">
        <f t="shared" si="18"/>
        <v>495.59</v>
      </c>
      <c r="X53" s="88">
        <f t="shared" si="26"/>
        <v>2733.01</v>
      </c>
    </row>
    <row r="54" spans="1:24" x14ac:dyDescent="0.35">
      <c r="A54" s="16">
        <f t="shared" si="19"/>
        <v>40</v>
      </c>
      <c r="B54" s="17">
        <v>9901197067</v>
      </c>
      <c r="C54" s="17" t="s">
        <v>197</v>
      </c>
      <c r="D54" s="34">
        <v>1475503</v>
      </c>
      <c r="E54" s="48" t="s">
        <v>55</v>
      </c>
      <c r="F54" s="37" t="s">
        <v>62</v>
      </c>
      <c r="G54" s="49">
        <v>2176923460501</v>
      </c>
      <c r="H54" s="83">
        <v>49040901</v>
      </c>
      <c r="I54" s="37">
        <v>3287027181</v>
      </c>
      <c r="J54" s="54" t="s">
        <v>74</v>
      </c>
      <c r="K54" s="89">
        <v>43101</v>
      </c>
      <c r="L54" s="89"/>
      <c r="M54" s="48" t="s">
        <v>59</v>
      </c>
      <c r="N54" s="95">
        <v>71.400000000000006</v>
      </c>
      <c r="O54" s="25">
        <f t="shared" si="16"/>
        <v>30</v>
      </c>
      <c r="P54" s="26">
        <v>836.6</v>
      </c>
      <c r="Q54" s="42">
        <f t="shared" si="13"/>
        <v>2142</v>
      </c>
      <c r="R54" s="28">
        <v>250</v>
      </c>
      <c r="S54" s="43">
        <f t="shared" si="17"/>
        <v>3228.6</v>
      </c>
      <c r="T54" s="32">
        <f t="shared" si="14"/>
        <v>143.87</v>
      </c>
      <c r="U54" s="85">
        <v>0</v>
      </c>
      <c r="V54" s="87">
        <v>0</v>
      </c>
      <c r="W54" s="32">
        <f t="shared" si="18"/>
        <v>143.87</v>
      </c>
      <c r="X54" s="88">
        <f t="shared" si="26"/>
        <v>3084.73</v>
      </c>
    </row>
    <row r="55" spans="1:24" x14ac:dyDescent="0.35">
      <c r="A55" s="16">
        <f t="shared" si="19"/>
        <v>41</v>
      </c>
      <c r="B55" s="17">
        <v>9901001044</v>
      </c>
      <c r="C55" s="17" t="s">
        <v>199</v>
      </c>
      <c r="D55" s="34">
        <v>1475504</v>
      </c>
      <c r="E55" s="48" t="s">
        <v>55</v>
      </c>
      <c r="F55" s="37" t="s">
        <v>62</v>
      </c>
      <c r="G55" s="49">
        <v>1974051420207</v>
      </c>
      <c r="H55" s="83">
        <v>50005448</v>
      </c>
      <c r="I55" s="37">
        <v>3216008414</v>
      </c>
      <c r="J55" s="54" t="s">
        <v>75</v>
      </c>
      <c r="K55" s="89">
        <v>43101</v>
      </c>
      <c r="L55" s="89"/>
      <c r="M55" s="48" t="s">
        <v>59</v>
      </c>
      <c r="N55" s="95">
        <v>71.400000000000006</v>
      </c>
      <c r="O55" s="25">
        <f t="shared" si="16"/>
        <v>30</v>
      </c>
      <c r="P55" s="26">
        <v>836.6</v>
      </c>
      <c r="Q55" s="42">
        <f t="shared" si="13"/>
        <v>2142</v>
      </c>
      <c r="R55" s="28">
        <v>250</v>
      </c>
      <c r="S55" s="43">
        <f t="shared" si="17"/>
        <v>3228.6</v>
      </c>
      <c r="T55" s="32">
        <f t="shared" si="14"/>
        <v>143.87</v>
      </c>
      <c r="U55" s="85">
        <v>0</v>
      </c>
      <c r="V55" s="96">
        <v>700</v>
      </c>
      <c r="W55" s="32">
        <f t="shared" si="18"/>
        <v>843.87</v>
      </c>
      <c r="X55" s="88">
        <f t="shared" si="26"/>
        <v>2384.73</v>
      </c>
    </row>
    <row r="56" spans="1:24" x14ac:dyDescent="0.35">
      <c r="A56" s="16">
        <f t="shared" si="19"/>
        <v>42</v>
      </c>
      <c r="B56" s="17">
        <v>9901533112</v>
      </c>
      <c r="C56" s="17" t="s">
        <v>201</v>
      </c>
      <c r="D56" s="34">
        <v>1475505</v>
      </c>
      <c r="E56" s="48" t="s">
        <v>55</v>
      </c>
      <c r="F56" s="37" t="s">
        <v>62</v>
      </c>
      <c r="G56" s="49">
        <v>3626164930115</v>
      </c>
      <c r="H56" s="83">
        <v>102805474</v>
      </c>
      <c r="I56" s="37">
        <v>3630035221</v>
      </c>
      <c r="J56" s="97" t="s">
        <v>76</v>
      </c>
      <c r="K56" s="98">
        <v>44564</v>
      </c>
      <c r="L56" s="98"/>
      <c r="M56" s="99">
        <f ca="1">TODAY()-K56</f>
        <v>547</v>
      </c>
      <c r="N56" s="95">
        <v>71.400000000000006</v>
      </c>
      <c r="O56" s="25">
        <f t="shared" si="16"/>
        <v>30</v>
      </c>
      <c r="P56" s="26">
        <v>836.6</v>
      </c>
      <c r="Q56" s="42">
        <f t="shared" si="13"/>
        <v>2142</v>
      </c>
      <c r="R56" s="28">
        <v>250</v>
      </c>
      <c r="S56" s="43">
        <f t="shared" si="17"/>
        <v>3228.6</v>
      </c>
      <c r="T56" s="32">
        <f t="shared" si="14"/>
        <v>143.87</v>
      </c>
      <c r="U56" s="85">
        <v>561.03</v>
      </c>
      <c r="V56" s="30">
        <v>0</v>
      </c>
      <c r="W56" s="32">
        <f t="shared" si="18"/>
        <v>704.9</v>
      </c>
      <c r="X56" s="88">
        <f t="shared" si="26"/>
        <v>2523.6999999999998</v>
      </c>
    </row>
    <row r="57" spans="1:24" x14ac:dyDescent="0.35">
      <c r="A57" s="16">
        <f t="shared" si="19"/>
        <v>43</v>
      </c>
      <c r="B57" s="17">
        <v>9901377158</v>
      </c>
      <c r="C57" s="17" t="s">
        <v>200</v>
      </c>
      <c r="D57" s="34">
        <v>1475506</v>
      </c>
      <c r="E57" s="48" t="s">
        <v>55</v>
      </c>
      <c r="F57" s="37" t="s">
        <v>62</v>
      </c>
      <c r="G57" s="49">
        <v>1636773870503</v>
      </c>
      <c r="H57" s="83">
        <v>33415862</v>
      </c>
      <c r="I57" s="37">
        <v>3493048208</v>
      </c>
      <c r="J57" s="54" t="s">
        <v>77</v>
      </c>
      <c r="K57" s="89">
        <v>43101</v>
      </c>
      <c r="L57" s="89"/>
      <c r="M57" s="48" t="s">
        <v>59</v>
      </c>
      <c r="N57" s="95">
        <v>71.400000000000006</v>
      </c>
      <c r="O57" s="25">
        <f t="shared" si="16"/>
        <v>30</v>
      </c>
      <c r="P57" s="26">
        <v>836.6</v>
      </c>
      <c r="Q57" s="42">
        <f t="shared" si="13"/>
        <v>2142</v>
      </c>
      <c r="R57" s="28">
        <v>250</v>
      </c>
      <c r="S57" s="43">
        <f t="shared" si="17"/>
        <v>3228.6</v>
      </c>
      <c r="T57" s="32">
        <f t="shared" si="14"/>
        <v>143.87</v>
      </c>
      <c r="U57" s="85">
        <v>0</v>
      </c>
      <c r="V57" s="30">
        <v>0</v>
      </c>
      <c r="W57" s="32">
        <f t="shared" si="18"/>
        <v>143.87</v>
      </c>
      <c r="X57" s="88">
        <f t="shared" si="26"/>
        <v>3084.73</v>
      </c>
    </row>
    <row r="58" spans="1:24" x14ac:dyDescent="0.35">
      <c r="A58" s="16">
        <f t="shared" si="19"/>
        <v>44</v>
      </c>
      <c r="B58" s="17">
        <v>9901381938</v>
      </c>
      <c r="C58" s="17" t="s">
        <v>202</v>
      </c>
      <c r="D58" s="34">
        <v>1475507</v>
      </c>
      <c r="E58" s="48" t="s">
        <v>55</v>
      </c>
      <c r="F58" s="37" t="s">
        <v>62</v>
      </c>
      <c r="G58" s="49">
        <v>2422042280115</v>
      </c>
      <c r="H58" s="83">
        <v>62215434</v>
      </c>
      <c r="I58" s="37">
        <v>3628011282</v>
      </c>
      <c r="J58" s="54" t="s">
        <v>78</v>
      </c>
      <c r="K58" s="89">
        <v>43101</v>
      </c>
      <c r="L58" s="89"/>
      <c r="M58" s="48" t="s">
        <v>59</v>
      </c>
      <c r="N58" s="95">
        <v>71.400000000000006</v>
      </c>
      <c r="O58" s="25">
        <f t="shared" si="16"/>
        <v>30</v>
      </c>
      <c r="P58" s="26">
        <v>836.6</v>
      </c>
      <c r="Q58" s="42">
        <f t="shared" si="13"/>
        <v>2142</v>
      </c>
      <c r="R58" s="28">
        <v>250</v>
      </c>
      <c r="S58" s="43">
        <f t="shared" si="17"/>
        <v>3228.6</v>
      </c>
      <c r="T58" s="32">
        <f t="shared" si="14"/>
        <v>143.87</v>
      </c>
      <c r="U58" s="85">
        <v>0</v>
      </c>
      <c r="V58" s="30">
        <v>0</v>
      </c>
      <c r="W58" s="32">
        <f t="shared" si="18"/>
        <v>143.87</v>
      </c>
      <c r="X58" s="88">
        <f t="shared" si="26"/>
        <v>3084.73</v>
      </c>
    </row>
    <row r="59" spans="1:24" x14ac:dyDescent="0.35">
      <c r="A59" s="16">
        <f t="shared" si="19"/>
        <v>45</v>
      </c>
      <c r="B59" s="17">
        <v>990099359</v>
      </c>
      <c r="C59" s="17" t="s">
        <v>203</v>
      </c>
      <c r="D59" s="34">
        <v>1475508</v>
      </c>
      <c r="E59" s="48" t="s">
        <v>55</v>
      </c>
      <c r="F59" s="37" t="s">
        <v>62</v>
      </c>
      <c r="G59" s="49">
        <v>1940133240114</v>
      </c>
      <c r="H59" s="37">
        <v>40848558</v>
      </c>
      <c r="I59" s="37">
        <v>3216003437</v>
      </c>
      <c r="J59" s="54" t="s">
        <v>79</v>
      </c>
      <c r="K59" s="89">
        <v>43101</v>
      </c>
      <c r="L59" s="89"/>
      <c r="M59" s="48" t="s">
        <v>59</v>
      </c>
      <c r="N59" s="95">
        <v>71.400000000000006</v>
      </c>
      <c r="O59" s="25">
        <f t="shared" si="16"/>
        <v>30</v>
      </c>
      <c r="P59" s="26">
        <v>836.6</v>
      </c>
      <c r="Q59" s="42">
        <f t="shared" si="13"/>
        <v>2142</v>
      </c>
      <c r="R59" s="28">
        <v>250</v>
      </c>
      <c r="S59" s="43">
        <f t="shared" si="17"/>
        <v>3228.6</v>
      </c>
      <c r="T59" s="32">
        <f t="shared" si="14"/>
        <v>143.87</v>
      </c>
      <c r="U59" s="85">
        <v>0</v>
      </c>
      <c r="V59" s="30">
        <v>0</v>
      </c>
      <c r="W59" s="32">
        <f t="shared" si="18"/>
        <v>143.87</v>
      </c>
      <c r="X59" s="88">
        <f t="shared" si="26"/>
        <v>3084.73</v>
      </c>
    </row>
    <row r="60" spans="1:24" ht="19.5" customHeight="1" x14ac:dyDescent="0.35">
      <c r="A60" s="16">
        <f t="shared" si="19"/>
        <v>46</v>
      </c>
      <c r="B60" s="17">
        <v>9901355143</v>
      </c>
      <c r="C60" s="17" t="s">
        <v>204</v>
      </c>
      <c r="D60" s="34">
        <v>1475509</v>
      </c>
      <c r="E60" s="48" t="s">
        <v>55</v>
      </c>
      <c r="F60" s="37" t="s">
        <v>62</v>
      </c>
      <c r="G60" s="49">
        <v>2572077241210</v>
      </c>
      <c r="H60" s="83">
        <v>15958965</v>
      </c>
      <c r="I60" s="37">
        <v>3661014699</v>
      </c>
      <c r="J60" s="54" t="s">
        <v>80</v>
      </c>
      <c r="K60" s="89">
        <v>43101</v>
      </c>
      <c r="L60" s="89"/>
      <c r="M60" s="48" t="s">
        <v>59</v>
      </c>
      <c r="N60" s="95">
        <v>71.400000000000006</v>
      </c>
      <c r="O60" s="25">
        <f t="shared" si="16"/>
        <v>30</v>
      </c>
      <c r="P60" s="26">
        <v>836.6</v>
      </c>
      <c r="Q60" s="42">
        <f t="shared" si="13"/>
        <v>2142</v>
      </c>
      <c r="R60" s="28">
        <v>250</v>
      </c>
      <c r="S60" s="43">
        <f t="shared" si="17"/>
        <v>3228.6</v>
      </c>
      <c r="T60" s="32">
        <f t="shared" si="14"/>
        <v>143.87</v>
      </c>
      <c r="U60" s="85">
        <v>0</v>
      </c>
      <c r="V60" s="30">
        <v>0</v>
      </c>
      <c r="W60" s="32">
        <f t="shared" si="18"/>
        <v>143.87</v>
      </c>
      <c r="X60" s="88">
        <f t="shared" si="26"/>
        <v>3084.73</v>
      </c>
    </row>
    <row r="61" spans="1:24" x14ac:dyDescent="0.35">
      <c r="A61" s="16">
        <f t="shared" si="19"/>
        <v>47</v>
      </c>
      <c r="B61" s="17">
        <v>9901390586</v>
      </c>
      <c r="C61" s="17" t="s">
        <v>207</v>
      </c>
      <c r="D61" s="34">
        <v>1475510</v>
      </c>
      <c r="E61" s="48" t="s">
        <v>55</v>
      </c>
      <c r="F61" s="37" t="s">
        <v>62</v>
      </c>
      <c r="G61" s="49">
        <v>2526787370101</v>
      </c>
      <c r="H61" s="83">
        <v>7053819</v>
      </c>
      <c r="I61" s="37">
        <v>3216033718</v>
      </c>
      <c r="J61" s="37" t="s">
        <v>81</v>
      </c>
      <c r="K61" s="89">
        <v>43101</v>
      </c>
      <c r="L61" s="89"/>
      <c r="M61" s="48" t="s">
        <v>59</v>
      </c>
      <c r="N61" s="95">
        <v>71.400000000000006</v>
      </c>
      <c r="O61" s="25">
        <f t="shared" si="16"/>
        <v>30</v>
      </c>
      <c r="P61" s="26">
        <v>836.6</v>
      </c>
      <c r="Q61" s="42">
        <f t="shared" si="13"/>
        <v>2142</v>
      </c>
      <c r="R61" s="28">
        <v>250</v>
      </c>
      <c r="S61" s="43">
        <f t="shared" si="17"/>
        <v>3228.6</v>
      </c>
      <c r="T61" s="32">
        <f t="shared" si="14"/>
        <v>143.87</v>
      </c>
      <c r="U61" s="85">
        <v>0</v>
      </c>
      <c r="V61" s="30">
        <v>0</v>
      </c>
      <c r="W61" s="32">
        <f t="shared" si="18"/>
        <v>143.87</v>
      </c>
      <c r="X61" s="88">
        <f t="shared" si="26"/>
        <v>3084.73</v>
      </c>
    </row>
    <row r="62" spans="1:24" x14ac:dyDescent="0.35">
      <c r="A62" s="16">
        <f t="shared" si="19"/>
        <v>48</v>
      </c>
      <c r="B62" s="17">
        <v>9901053470</v>
      </c>
      <c r="C62" s="17" t="s">
        <v>205</v>
      </c>
      <c r="D62" s="34">
        <v>1475511</v>
      </c>
      <c r="E62" s="48" t="s">
        <v>55</v>
      </c>
      <c r="F62" s="37" t="s">
        <v>62</v>
      </c>
      <c r="G62" s="49">
        <v>2342838660101</v>
      </c>
      <c r="H62" s="83">
        <v>68620519</v>
      </c>
      <c r="I62" s="37">
        <v>3078038775</v>
      </c>
      <c r="J62" s="54" t="s">
        <v>82</v>
      </c>
      <c r="K62" s="89">
        <v>43466</v>
      </c>
      <c r="L62" s="89">
        <v>37258</v>
      </c>
      <c r="M62" s="48" t="s">
        <v>59</v>
      </c>
      <c r="N62" s="95">
        <v>71.400000000000006</v>
      </c>
      <c r="O62" s="25">
        <f t="shared" si="16"/>
        <v>30</v>
      </c>
      <c r="P62" s="26">
        <v>836.6</v>
      </c>
      <c r="Q62" s="42">
        <f t="shared" si="13"/>
        <v>2142</v>
      </c>
      <c r="R62" s="28">
        <v>250</v>
      </c>
      <c r="S62" s="43">
        <f t="shared" si="17"/>
        <v>3228.6</v>
      </c>
      <c r="T62" s="32">
        <f t="shared" si="14"/>
        <v>143.87</v>
      </c>
      <c r="U62" s="85">
        <v>0</v>
      </c>
      <c r="V62" s="30">
        <v>0</v>
      </c>
      <c r="W62" s="32">
        <f t="shared" si="18"/>
        <v>143.87</v>
      </c>
      <c r="X62" s="88">
        <f t="shared" si="26"/>
        <v>3084.73</v>
      </c>
    </row>
    <row r="63" spans="1:24" ht="18" customHeight="1" x14ac:dyDescent="0.35">
      <c r="A63" s="16">
        <f t="shared" si="19"/>
        <v>49</v>
      </c>
      <c r="B63" s="17">
        <v>9901300745</v>
      </c>
      <c r="C63" s="17" t="s">
        <v>211</v>
      </c>
      <c r="D63" s="34">
        <v>1475512</v>
      </c>
      <c r="E63" s="48" t="s">
        <v>55</v>
      </c>
      <c r="F63" s="37" t="s">
        <v>34</v>
      </c>
      <c r="G63" s="49">
        <v>2250745321109</v>
      </c>
      <c r="H63" s="83">
        <v>30535506</v>
      </c>
      <c r="I63" s="37">
        <v>3661012641</v>
      </c>
      <c r="J63" s="37" t="s">
        <v>84</v>
      </c>
      <c r="K63" s="100">
        <v>43101</v>
      </c>
      <c r="L63" s="100"/>
      <c r="M63" s="48" t="s">
        <v>59</v>
      </c>
      <c r="N63" s="101">
        <v>71.400000000000006</v>
      </c>
      <c r="O63" s="25">
        <f t="shared" si="16"/>
        <v>30</v>
      </c>
      <c r="P63" s="26">
        <v>836.6</v>
      </c>
      <c r="Q63" s="42">
        <f t="shared" si="13"/>
        <v>2142</v>
      </c>
      <c r="R63" s="28">
        <v>250</v>
      </c>
      <c r="S63" s="43">
        <f t="shared" si="17"/>
        <v>3228.6</v>
      </c>
      <c r="T63" s="32">
        <f t="shared" si="14"/>
        <v>143.87</v>
      </c>
      <c r="U63" s="85">
        <v>0</v>
      </c>
      <c r="V63" s="87">
        <v>417.6</v>
      </c>
      <c r="W63" s="32">
        <f t="shared" si="18"/>
        <v>561.47</v>
      </c>
      <c r="X63" s="88">
        <f t="shared" si="26"/>
        <v>2667.13</v>
      </c>
    </row>
    <row r="64" spans="1:24" x14ac:dyDescent="0.35">
      <c r="A64" s="16">
        <f t="shared" si="19"/>
        <v>50</v>
      </c>
      <c r="B64" s="17">
        <v>990099265</v>
      </c>
      <c r="C64" s="17" t="s">
        <v>212</v>
      </c>
      <c r="D64" s="34">
        <v>1475513</v>
      </c>
      <c r="E64" s="48" t="s">
        <v>55</v>
      </c>
      <c r="F64" s="37" t="s">
        <v>34</v>
      </c>
      <c r="G64" s="49">
        <v>1842087420116</v>
      </c>
      <c r="H64" s="83">
        <v>50414623</v>
      </c>
      <c r="I64" s="37">
        <v>3229011717</v>
      </c>
      <c r="J64" s="37" t="s">
        <v>86</v>
      </c>
      <c r="K64" s="38">
        <v>43101</v>
      </c>
      <c r="L64" s="38">
        <v>37988</v>
      </c>
      <c r="M64" s="48" t="s">
        <v>59</v>
      </c>
      <c r="N64" s="40">
        <v>71.400000000000006</v>
      </c>
      <c r="O64" s="25">
        <f t="shared" si="16"/>
        <v>30</v>
      </c>
      <c r="P64" s="26">
        <v>836.6</v>
      </c>
      <c r="Q64" s="42">
        <f t="shared" si="13"/>
        <v>2142</v>
      </c>
      <c r="R64" s="28">
        <v>250</v>
      </c>
      <c r="S64" s="43">
        <f t="shared" si="17"/>
        <v>3228.6</v>
      </c>
      <c r="T64" s="32">
        <f t="shared" si="14"/>
        <v>143.87</v>
      </c>
      <c r="U64" s="85">
        <v>0</v>
      </c>
      <c r="V64" s="30">
        <v>0</v>
      </c>
      <c r="W64" s="32">
        <f t="shared" si="18"/>
        <v>143.87</v>
      </c>
      <c r="X64" s="88">
        <f t="shared" si="26"/>
        <v>3084.73</v>
      </c>
    </row>
    <row r="65" spans="1:24" x14ac:dyDescent="0.35">
      <c r="A65" s="16">
        <f t="shared" si="19"/>
        <v>51</v>
      </c>
      <c r="B65" s="17">
        <v>9901402381</v>
      </c>
      <c r="C65" s="17" t="s">
        <v>213</v>
      </c>
      <c r="D65" s="34">
        <v>1475514</v>
      </c>
      <c r="E65" s="48" t="s">
        <v>55</v>
      </c>
      <c r="F65" s="37" t="s">
        <v>34</v>
      </c>
      <c r="G65" s="49">
        <v>2576489840313</v>
      </c>
      <c r="H65" s="83">
        <v>37047566</v>
      </c>
      <c r="I65" s="37">
        <v>3287038930</v>
      </c>
      <c r="J65" s="54" t="s">
        <v>87</v>
      </c>
      <c r="K65" s="38">
        <v>43101</v>
      </c>
      <c r="L65" s="38"/>
      <c r="M65" s="48" t="s">
        <v>59</v>
      </c>
      <c r="N65" s="40">
        <v>71.400000000000006</v>
      </c>
      <c r="O65" s="25">
        <f t="shared" si="16"/>
        <v>30</v>
      </c>
      <c r="P65" s="26">
        <v>836.6</v>
      </c>
      <c r="Q65" s="42">
        <f t="shared" si="13"/>
        <v>2142</v>
      </c>
      <c r="R65" s="28">
        <v>250</v>
      </c>
      <c r="S65" s="43">
        <f t="shared" si="17"/>
        <v>3228.6</v>
      </c>
      <c r="T65" s="32">
        <f t="shared" si="14"/>
        <v>143.87</v>
      </c>
      <c r="U65" s="85">
        <v>0</v>
      </c>
      <c r="V65" s="30">
        <v>0</v>
      </c>
      <c r="W65" s="32">
        <f t="shared" si="18"/>
        <v>143.87</v>
      </c>
      <c r="X65" s="88">
        <f t="shared" si="26"/>
        <v>3084.73</v>
      </c>
    </row>
    <row r="66" spans="1:24" x14ac:dyDescent="0.35">
      <c r="A66" s="16">
        <f t="shared" si="19"/>
        <v>52</v>
      </c>
      <c r="B66" s="17">
        <v>9901434023</v>
      </c>
      <c r="C66" s="17" t="s">
        <v>214</v>
      </c>
      <c r="D66" s="34">
        <v>1475515</v>
      </c>
      <c r="E66" s="48" t="s">
        <v>55</v>
      </c>
      <c r="F66" s="37" t="s">
        <v>34</v>
      </c>
      <c r="G66" s="91">
        <v>1698716140101</v>
      </c>
      <c r="H66" s="83">
        <v>47565764</v>
      </c>
      <c r="I66" s="92">
        <v>4216002514</v>
      </c>
      <c r="J66" s="54" t="s">
        <v>161</v>
      </c>
      <c r="K66" s="93">
        <v>44929</v>
      </c>
      <c r="L66" s="93">
        <v>44929</v>
      </c>
      <c r="M66" s="94"/>
      <c r="N66" s="40">
        <v>71.400000000000006</v>
      </c>
      <c r="O66" s="25">
        <f t="shared" si="16"/>
        <v>30</v>
      </c>
      <c r="P66" s="26">
        <v>836.6</v>
      </c>
      <c r="Q66" s="42">
        <f t="shared" si="13"/>
        <v>2142</v>
      </c>
      <c r="R66" s="28">
        <v>250</v>
      </c>
      <c r="S66" s="43">
        <f t="shared" si="17"/>
        <v>3228.6</v>
      </c>
      <c r="T66" s="32">
        <f t="shared" si="14"/>
        <v>143.87</v>
      </c>
      <c r="U66" s="85">
        <v>0</v>
      </c>
      <c r="V66" s="30">
        <v>0</v>
      </c>
      <c r="W66" s="32">
        <f t="shared" si="18"/>
        <v>143.87</v>
      </c>
      <c r="X66" s="88">
        <f t="shared" si="26"/>
        <v>3084.73</v>
      </c>
    </row>
    <row r="67" spans="1:24" x14ac:dyDescent="0.35">
      <c r="A67" s="16">
        <f>(A66)+1</f>
        <v>53</v>
      </c>
      <c r="B67" s="17">
        <v>9901405736</v>
      </c>
      <c r="C67" s="17" t="s">
        <v>215</v>
      </c>
      <c r="D67" s="34">
        <v>1475516</v>
      </c>
      <c r="E67" s="48" t="s">
        <v>55</v>
      </c>
      <c r="F67" s="18" t="s">
        <v>34</v>
      </c>
      <c r="G67" s="102">
        <v>2108026340114</v>
      </c>
      <c r="H67" s="83">
        <v>96791411</v>
      </c>
      <c r="I67" s="18">
        <v>3164078632</v>
      </c>
      <c r="J67" s="37" t="s">
        <v>88</v>
      </c>
      <c r="K67" s="38">
        <v>43101</v>
      </c>
      <c r="L67" s="38"/>
      <c r="M67" s="48" t="s">
        <v>59</v>
      </c>
      <c r="N67" s="40">
        <v>71.400000000000006</v>
      </c>
      <c r="O67" s="25">
        <f t="shared" si="16"/>
        <v>30</v>
      </c>
      <c r="P67" s="26">
        <v>836.6</v>
      </c>
      <c r="Q67" s="42">
        <f t="shared" si="13"/>
        <v>2142</v>
      </c>
      <c r="R67" s="28">
        <v>250</v>
      </c>
      <c r="S67" s="43">
        <f t="shared" si="17"/>
        <v>3228.6</v>
      </c>
      <c r="T67" s="32">
        <f t="shared" si="14"/>
        <v>143.87</v>
      </c>
      <c r="U67" s="85">
        <v>0</v>
      </c>
      <c r="V67" s="30">
        <v>0</v>
      </c>
      <c r="W67" s="32">
        <f t="shared" si="18"/>
        <v>143.87</v>
      </c>
      <c r="X67" s="88">
        <f>ROUND(S67-W67,2)</f>
        <v>3084.73</v>
      </c>
    </row>
    <row r="68" spans="1:24" x14ac:dyDescent="0.35">
      <c r="A68" s="16">
        <f>(A67)+1</f>
        <v>54</v>
      </c>
      <c r="B68" s="17">
        <v>9901451096</v>
      </c>
      <c r="C68" s="17" t="s">
        <v>216</v>
      </c>
      <c r="D68" s="103">
        <v>1475517</v>
      </c>
      <c r="E68" s="104" t="s">
        <v>55</v>
      </c>
      <c r="F68" s="92" t="s">
        <v>34</v>
      </c>
      <c r="G68" s="91">
        <v>1644087542205</v>
      </c>
      <c r="H68" s="105">
        <v>3542602</v>
      </c>
      <c r="I68" s="92">
        <v>3493056812</v>
      </c>
      <c r="J68" s="104" t="s">
        <v>89</v>
      </c>
      <c r="K68" s="38">
        <v>43466</v>
      </c>
      <c r="L68" s="38"/>
      <c r="M68" s="48" t="s">
        <v>59</v>
      </c>
      <c r="N68" s="40">
        <v>71.400000000000006</v>
      </c>
      <c r="O68" s="25">
        <f t="shared" si="16"/>
        <v>30</v>
      </c>
      <c r="P68" s="26">
        <v>836.6</v>
      </c>
      <c r="Q68" s="42">
        <f t="shared" si="13"/>
        <v>2142</v>
      </c>
      <c r="R68" s="28">
        <v>250</v>
      </c>
      <c r="S68" s="43">
        <f t="shared" si="17"/>
        <v>3228.6</v>
      </c>
      <c r="T68" s="32">
        <f t="shared" si="14"/>
        <v>143.87</v>
      </c>
      <c r="U68" s="85">
        <v>0</v>
      </c>
      <c r="V68" s="30">
        <v>0</v>
      </c>
      <c r="W68" s="30">
        <f>ROUND(SUM(T68:V68),2)</f>
        <v>143.87</v>
      </c>
      <c r="X68" s="88">
        <f>ROUND(S68-W68,2)</f>
        <v>3084.73</v>
      </c>
    </row>
    <row r="69" spans="1:24" x14ac:dyDescent="0.35">
      <c r="A69" s="16">
        <f t="shared" ref="A69:A90" si="27">(A68)+1</f>
        <v>55</v>
      </c>
      <c r="B69" s="17">
        <v>9901433974</v>
      </c>
      <c r="C69" s="17" t="s">
        <v>219</v>
      </c>
      <c r="D69" s="34">
        <v>1475518</v>
      </c>
      <c r="E69" s="48" t="s">
        <v>55</v>
      </c>
      <c r="F69" s="37" t="s">
        <v>34</v>
      </c>
      <c r="G69" s="49">
        <v>1721662680114</v>
      </c>
      <c r="H69" s="83">
        <v>29559545</v>
      </c>
      <c r="I69" s="37">
        <v>3216003318</v>
      </c>
      <c r="J69" s="37" t="s">
        <v>90</v>
      </c>
      <c r="K69" s="38">
        <v>39084</v>
      </c>
      <c r="L69" s="38"/>
      <c r="M69" s="48" t="s">
        <v>59</v>
      </c>
      <c r="N69" s="40">
        <v>71.400000000000006</v>
      </c>
      <c r="O69" s="25">
        <f t="shared" si="16"/>
        <v>30</v>
      </c>
      <c r="P69" s="26">
        <v>836.6</v>
      </c>
      <c r="Q69" s="42">
        <f t="shared" si="13"/>
        <v>2142</v>
      </c>
      <c r="R69" s="28">
        <v>250</v>
      </c>
      <c r="S69" s="43">
        <f t="shared" si="17"/>
        <v>3228.6</v>
      </c>
      <c r="T69" s="32">
        <f t="shared" si="14"/>
        <v>143.87</v>
      </c>
      <c r="U69" s="85">
        <v>0</v>
      </c>
      <c r="V69" s="30">
        <v>0</v>
      </c>
      <c r="W69" s="30">
        <f t="shared" ref="W69:W90" si="28">ROUND(SUM(T69:V69),2)</f>
        <v>143.87</v>
      </c>
      <c r="X69" s="88">
        <f>ROUND(S69-W69,2)</f>
        <v>3084.73</v>
      </c>
    </row>
    <row r="70" spans="1:24" x14ac:dyDescent="0.35">
      <c r="A70" s="16">
        <f t="shared" si="27"/>
        <v>56</v>
      </c>
      <c r="B70" s="17">
        <v>9901434026</v>
      </c>
      <c r="C70" s="17" t="s">
        <v>217</v>
      </c>
      <c r="D70" s="34">
        <v>1475519</v>
      </c>
      <c r="E70" s="48" t="s">
        <v>55</v>
      </c>
      <c r="F70" s="37" t="s">
        <v>34</v>
      </c>
      <c r="G70" s="49">
        <v>1725481280114</v>
      </c>
      <c r="H70" s="83">
        <v>40504891</v>
      </c>
      <c r="I70" s="37">
        <v>3216001700</v>
      </c>
      <c r="J70" s="37" t="s">
        <v>159</v>
      </c>
      <c r="K70" s="93">
        <v>44929</v>
      </c>
      <c r="L70" s="93">
        <v>44929</v>
      </c>
      <c r="M70" s="94"/>
      <c r="N70" s="40">
        <v>71.400000000000006</v>
      </c>
      <c r="O70" s="25">
        <f t="shared" si="16"/>
        <v>30</v>
      </c>
      <c r="P70" s="26">
        <v>836.6</v>
      </c>
      <c r="Q70" s="42">
        <f t="shared" si="13"/>
        <v>2142</v>
      </c>
      <c r="R70" s="28">
        <v>250</v>
      </c>
      <c r="S70" s="43">
        <f t="shared" si="17"/>
        <v>3228.6</v>
      </c>
      <c r="T70" s="32">
        <f t="shared" si="14"/>
        <v>143.87</v>
      </c>
      <c r="U70" s="85">
        <v>0</v>
      </c>
      <c r="V70" s="30">
        <v>0</v>
      </c>
      <c r="W70" s="30">
        <f t="shared" si="28"/>
        <v>143.87</v>
      </c>
      <c r="X70" s="88">
        <f t="shared" ref="X70:X75" si="29">ROUND(S70-W70,2)</f>
        <v>3084.73</v>
      </c>
    </row>
    <row r="71" spans="1:24" x14ac:dyDescent="0.35">
      <c r="A71" s="16">
        <f t="shared" si="27"/>
        <v>57</v>
      </c>
      <c r="B71" s="17">
        <v>9901434027</v>
      </c>
      <c r="C71" s="17" t="s">
        <v>218</v>
      </c>
      <c r="D71" s="34">
        <v>1475520</v>
      </c>
      <c r="E71" s="48" t="s">
        <v>55</v>
      </c>
      <c r="F71" s="37" t="s">
        <v>34</v>
      </c>
      <c r="G71" s="49">
        <v>1818932660101</v>
      </c>
      <c r="H71" s="83">
        <v>42113741</v>
      </c>
      <c r="I71" s="37">
        <v>3234009071</v>
      </c>
      <c r="J71" s="37" t="s">
        <v>160</v>
      </c>
      <c r="K71" s="93">
        <v>44929</v>
      </c>
      <c r="L71" s="93">
        <v>44929</v>
      </c>
      <c r="M71" s="94"/>
      <c r="N71" s="40">
        <v>71.400000000000006</v>
      </c>
      <c r="O71" s="25">
        <f t="shared" si="16"/>
        <v>30</v>
      </c>
      <c r="P71" s="26">
        <v>836.6</v>
      </c>
      <c r="Q71" s="42">
        <f t="shared" si="13"/>
        <v>2142</v>
      </c>
      <c r="R71" s="28">
        <v>250</v>
      </c>
      <c r="S71" s="43">
        <f t="shared" si="17"/>
        <v>3228.6</v>
      </c>
      <c r="T71" s="32">
        <f t="shared" si="14"/>
        <v>143.87</v>
      </c>
      <c r="U71" s="85">
        <v>0</v>
      </c>
      <c r="V71" s="30">
        <v>0</v>
      </c>
      <c r="W71" s="30">
        <f t="shared" si="28"/>
        <v>143.87</v>
      </c>
      <c r="X71" s="88">
        <f t="shared" si="29"/>
        <v>3084.73</v>
      </c>
    </row>
    <row r="72" spans="1:24" x14ac:dyDescent="0.35">
      <c r="A72" s="16">
        <f t="shared" si="27"/>
        <v>58</v>
      </c>
      <c r="B72" s="17">
        <v>9901434028</v>
      </c>
      <c r="C72" s="17" t="s">
        <v>220</v>
      </c>
      <c r="D72" s="34">
        <v>1475521</v>
      </c>
      <c r="E72" s="48" t="s">
        <v>55</v>
      </c>
      <c r="F72" s="37" t="s">
        <v>34</v>
      </c>
      <c r="G72" s="49">
        <v>1633974490511</v>
      </c>
      <c r="H72" s="83">
        <v>43350054</v>
      </c>
      <c r="I72" s="37">
        <v>3216001801</v>
      </c>
      <c r="J72" s="37" t="s">
        <v>91</v>
      </c>
      <c r="K72" s="38">
        <v>37834</v>
      </c>
      <c r="L72" s="38">
        <v>37834</v>
      </c>
      <c r="M72" s="48" t="s">
        <v>59</v>
      </c>
      <c r="N72" s="40">
        <v>71.400000000000006</v>
      </c>
      <c r="O72" s="25">
        <f t="shared" si="16"/>
        <v>30</v>
      </c>
      <c r="P72" s="26">
        <v>836.6</v>
      </c>
      <c r="Q72" s="42">
        <f t="shared" si="13"/>
        <v>2142</v>
      </c>
      <c r="R72" s="28">
        <v>250</v>
      </c>
      <c r="S72" s="43">
        <f t="shared" si="17"/>
        <v>3228.6</v>
      </c>
      <c r="T72" s="32">
        <f t="shared" si="14"/>
        <v>143.87</v>
      </c>
      <c r="U72" s="85">
        <v>0</v>
      </c>
      <c r="V72" s="30">
        <v>0</v>
      </c>
      <c r="W72" s="30">
        <f t="shared" si="28"/>
        <v>143.87</v>
      </c>
      <c r="X72" s="88">
        <f t="shared" si="29"/>
        <v>3084.73</v>
      </c>
    </row>
    <row r="73" spans="1:24" x14ac:dyDescent="0.35">
      <c r="A73" s="16">
        <f t="shared" si="27"/>
        <v>59</v>
      </c>
      <c r="B73" s="17">
        <v>9901434030</v>
      </c>
      <c r="C73" s="17" t="s">
        <v>221</v>
      </c>
      <c r="D73" s="34">
        <v>1475522</v>
      </c>
      <c r="E73" s="48" t="s">
        <v>55</v>
      </c>
      <c r="F73" s="37" t="s">
        <v>34</v>
      </c>
      <c r="G73" s="49">
        <v>2363144670114</v>
      </c>
      <c r="H73" s="83">
        <v>33333688</v>
      </c>
      <c r="I73" s="37">
        <v>3164034252</v>
      </c>
      <c r="J73" s="37" t="s">
        <v>92</v>
      </c>
      <c r="K73" s="38">
        <v>39608</v>
      </c>
      <c r="L73" s="38"/>
      <c r="M73" s="48" t="s">
        <v>59</v>
      </c>
      <c r="N73" s="40">
        <v>71.400000000000006</v>
      </c>
      <c r="O73" s="25">
        <f t="shared" si="16"/>
        <v>30</v>
      </c>
      <c r="P73" s="26">
        <v>836.6</v>
      </c>
      <c r="Q73" s="42">
        <f t="shared" si="13"/>
        <v>2142</v>
      </c>
      <c r="R73" s="28">
        <v>250</v>
      </c>
      <c r="S73" s="43">
        <f t="shared" si="17"/>
        <v>3228.6</v>
      </c>
      <c r="T73" s="32">
        <f t="shared" si="14"/>
        <v>143.87</v>
      </c>
      <c r="U73" s="85">
        <v>0</v>
      </c>
      <c r="V73" s="30">
        <v>0</v>
      </c>
      <c r="W73" s="30">
        <f t="shared" si="28"/>
        <v>143.87</v>
      </c>
      <c r="X73" s="88">
        <f t="shared" si="29"/>
        <v>3084.73</v>
      </c>
    </row>
    <row r="74" spans="1:24" x14ac:dyDescent="0.35">
      <c r="A74" s="16">
        <f t="shared" si="27"/>
        <v>60</v>
      </c>
      <c r="B74" s="17">
        <v>9901000915</v>
      </c>
      <c r="C74" s="17" t="s">
        <v>222</v>
      </c>
      <c r="D74" s="34">
        <v>1475523</v>
      </c>
      <c r="E74" s="48" t="s">
        <v>55</v>
      </c>
      <c r="F74" s="37" t="s">
        <v>34</v>
      </c>
      <c r="G74" s="49">
        <v>2188035590114</v>
      </c>
      <c r="H74" s="83">
        <v>43591973</v>
      </c>
      <c r="I74" s="37">
        <v>3216001645</v>
      </c>
      <c r="J74" s="37" t="s">
        <v>93</v>
      </c>
      <c r="K74" s="38">
        <v>40179</v>
      </c>
      <c r="L74" s="38">
        <v>37258</v>
      </c>
      <c r="M74" s="48" t="s">
        <v>59</v>
      </c>
      <c r="N74" s="40">
        <v>71.400000000000006</v>
      </c>
      <c r="O74" s="25">
        <f t="shared" si="16"/>
        <v>30</v>
      </c>
      <c r="P74" s="26">
        <v>836.6</v>
      </c>
      <c r="Q74" s="42">
        <f t="shared" si="13"/>
        <v>2142</v>
      </c>
      <c r="R74" s="28">
        <v>250</v>
      </c>
      <c r="S74" s="43">
        <f t="shared" si="17"/>
        <v>3228.6</v>
      </c>
      <c r="T74" s="32">
        <f t="shared" si="14"/>
        <v>143.87</v>
      </c>
      <c r="U74" s="85">
        <v>0</v>
      </c>
      <c r="V74" s="30">
        <v>0</v>
      </c>
      <c r="W74" s="30">
        <f t="shared" si="28"/>
        <v>143.87</v>
      </c>
      <c r="X74" s="88">
        <f t="shared" si="29"/>
        <v>3084.73</v>
      </c>
    </row>
    <row r="75" spans="1:24" x14ac:dyDescent="0.35">
      <c r="A75" s="16">
        <f t="shared" si="27"/>
        <v>61</v>
      </c>
      <c r="B75" s="17">
        <v>9901434029</v>
      </c>
      <c r="C75" s="17" t="s">
        <v>223</v>
      </c>
      <c r="D75" s="34">
        <v>1475524</v>
      </c>
      <c r="E75" s="48" t="s">
        <v>55</v>
      </c>
      <c r="F75" s="37" t="s">
        <v>34</v>
      </c>
      <c r="G75" s="49">
        <v>2369129331013</v>
      </c>
      <c r="H75" s="83">
        <v>53914368</v>
      </c>
      <c r="I75" s="37">
        <v>3164031580</v>
      </c>
      <c r="J75" s="37" t="s">
        <v>162</v>
      </c>
      <c r="K75" s="93">
        <v>44929</v>
      </c>
      <c r="L75" s="93">
        <v>44929</v>
      </c>
      <c r="M75" s="94"/>
      <c r="N75" s="40">
        <v>71.400000000000006</v>
      </c>
      <c r="O75" s="25">
        <f t="shared" si="16"/>
        <v>30</v>
      </c>
      <c r="P75" s="26">
        <v>836.6</v>
      </c>
      <c r="Q75" s="42">
        <f t="shared" si="13"/>
        <v>2142</v>
      </c>
      <c r="R75" s="28">
        <v>250</v>
      </c>
      <c r="S75" s="43">
        <f t="shared" si="17"/>
        <v>3228.6</v>
      </c>
      <c r="T75" s="32">
        <f t="shared" si="14"/>
        <v>143.87</v>
      </c>
      <c r="U75" s="85">
        <v>0</v>
      </c>
      <c r="V75" s="30">
        <v>0</v>
      </c>
      <c r="W75" s="30">
        <f t="shared" si="28"/>
        <v>143.87</v>
      </c>
      <c r="X75" s="88">
        <f t="shared" si="29"/>
        <v>3084.73</v>
      </c>
    </row>
    <row r="76" spans="1:24" x14ac:dyDescent="0.35">
      <c r="A76" s="16">
        <f t="shared" si="27"/>
        <v>62</v>
      </c>
      <c r="B76" s="17">
        <v>9901434032</v>
      </c>
      <c r="C76" s="17" t="s">
        <v>224</v>
      </c>
      <c r="D76" s="34">
        <v>1475525</v>
      </c>
      <c r="E76" s="48" t="s">
        <v>55</v>
      </c>
      <c r="F76" s="37" t="s">
        <v>34</v>
      </c>
      <c r="G76" s="49">
        <v>1682425240114</v>
      </c>
      <c r="H76" s="83">
        <v>42113709</v>
      </c>
      <c r="I76" s="37">
        <v>3216004490</v>
      </c>
      <c r="J76" s="37" t="s">
        <v>94</v>
      </c>
      <c r="K76" s="38">
        <v>39084</v>
      </c>
      <c r="L76" s="38"/>
      <c r="M76" s="48" t="s">
        <v>59</v>
      </c>
      <c r="N76" s="40">
        <v>71.400000000000006</v>
      </c>
      <c r="O76" s="25">
        <f t="shared" si="16"/>
        <v>30</v>
      </c>
      <c r="P76" s="26">
        <v>836.6</v>
      </c>
      <c r="Q76" s="42">
        <f t="shared" si="13"/>
        <v>2142</v>
      </c>
      <c r="R76" s="28">
        <v>250</v>
      </c>
      <c r="S76" s="43">
        <f t="shared" si="17"/>
        <v>3228.6</v>
      </c>
      <c r="T76" s="32">
        <f t="shared" si="14"/>
        <v>143.87</v>
      </c>
      <c r="U76" s="85">
        <v>0</v>
      </c>
      <c r="V76" s="30">
        <v>0</v>
      </c>
      <c r="W76" s="30">
        <f t="shared" si="28"/>
        <v>143.87</v>
      </c>
      <c r="X76" s="88">
        <f t="shared" ref="X76:X90" si="30">ROUND(S76-W76,2)</f>
        <v>3084.73</v>
      </c>
    </row>
    <row r="77" spans="1:24" x14ac:dyDescent="0.35">
      <c r="A77" s="16">
        <f t="shared" si="27"/>
        <v>63</v>
      </c>
      <c r="B77" s="17">
        <v>9901433976</v>
      </c>
      <c r="C77" s="17" t="s">
        <v>225</v>
      </c>
      <c r="D77" s="34">
        <v>1475526</v>
      </c>
      <c r="E77" s="48" t="s">
        <v>55</v>
      </c>
      <c r="F77" s="37" t="s">
        <v>34</v>
      </c>
      <c r="G77" s="49">
        <v>2187290730512</v>
      </c>
      <c r="H77" s="83">
        <v>41366794</v>
      </c>
      <c r="I77" s="37">
        <v>3216004353</v>
      </c>
      <c r="J77" s="37" t="s">
        <v>95</v>
      </c>
      <c r="K77" s="38">
        <v>39084</v>
      </c>
      <c r="L77" s="38"/>
      <c r="M77" s="48" t="s">
        <v>59</v>
      </c>
      <c r="N77" s="40">
        <v>71.400000000000006</v>
      </c>
      <c r="O77" s="25">
        <f t="shared" si="16"/>
        <v>30</v>
      </c>
      <c r="P77" s="26">
        <v>836.6</v>
      </c>
      <c r="Q77" s="42">
        <f t="shared" si="13"/>
        <v>2142</v>
      </c>
      <c r="R77" s="28">
        <v>250</v>
      </c>
      <c r="S77" s="43">
        <f t="shared" si="17"/>
        <v>3228.6</v>
      </c>
      <c r="T77" s="32">
        <f t="shared" si="14"/>
        <v>143.87</v>
      </c>
      <c r="U77" s="85">
        <v>0</v>
      </c>
      <c r="V77" s="30">
        <v>0</v>
      </c>
      <c r="W77" s="30">
        <f t="shared" si="28"/>
        <v>143.87</v>
      </c>
      <c r="X77" s="88">
        <f t="shared" si="30"/>
        <v>3084.73</v>
      </c>
    </row>
    <row r="78" spans="1:24" x14ac:dyDescent="0.35">
      <c r="A78" s="16">
        <f t="shared" si="27"/>
        <v>64</v>
      </c>
      <c r="B78" s="17">
        <v>9901494342</v>
      </c>
      <c r="C78" s="17" t="s">
        <v>226</v>
      </c>
      <c r="D78" s="34">
        <v>1475527</v>
      </c>
      <c r="E78" s="48" t="s">
        <v>55</v>
      </c>
      <c r="F78" s="37" t="s">
        <v>34</v>
      </c>
      <c r="G78" s="49">
        <v>2239085840117</v>
      </c>
      <c r="H78" s="83">
        <v>61631205</v>
      </c>
      <c r="I78" s="37">
        <v>3287045581</v>
      </c>
      <c r="J78" s="37" t="s">
        <v>96</v>
      </c>
      <c r="K78" s="38">
        <v>44105</v>
      </c>
      <c r="L78" s="38"/>
      <c r="M78" s="48" t="s">
        <v>59</v>
      </c>
      <c r="N78" s="40">
        <v>71.400000000000006</v>
      </c>
      <c r="O78" s="25">
        <f t="shared" si="16"/>
        <v>30</v>
      </c>
      <c r="P78" s="26">
        <v>836.6</v>
      </c>
      <c r="Q78" s="42">
        <f t="shared" si="13"/>
        <v>2142</v>
      </c>
      <c r="R78" s="28">
        <v>250</v>
      </c>
      <c r="S78" s="43">
        <f t="shared" si="17"/>
        <v>3228.6</v>
      </c>
      <c r="T78" s="32">
        <f t="shared" si="14"/>
        <v>143.87</v>
      </c>
      <c r="U78" s="85">
        <v>0</v>
      </c>
      <c r="V78" s="30">
        <v>0</v>
      </c>
      <c r="W78" s="30">
        <f t="shared" si="28"/>
        <v>143.87</v>
      </c>
      <c r="X78" s="88">
        <f t="shared" si="30"/>
        <v>3084.73</v>
      </c>
    </row>
    <row r="79" spans="1:24" ht="18" customHeight="1" x14ac:dyDescent="0.35">
      <c r="A79" s="16">
        <f t="shared" si="27"/>
        <v>65</v>
      </c>
      <c r="B79" s="17">
        <v>990099297</v>
      </c>
      <c r="C79" s="17" t="s">
        <v>227</v>
      </c>
      <c r="D79" s="34">
        <v>1475528</v>
      </c>
      <c r="E79" s="48" t="s">
        <v>55</v>
      </c>
      <c r="F79" s="37" t="s">
        <v>34</v>
      </c>
      <c r="G79" s="49">
        <v>1904017880117</v>
      </c>
      <c r="H79" s="83">
        <v>48668028</v>
      </c>
      <c r="I79" s="37">
        <v>3216001627</v>
      </c>
      <c r="J79" s="37" t="s">
        <v>97</v>
      </c>
      <c r="K79" s="38">
        <v>41306</v>
      </c>
      <c r="L79" s="38">
        <v>38412</v>
      </c>
      <c r="M79" s="48" t="s">
        <v>59</v>
      </c>
      <c r="N79" s="40">
        <v>71.400000000000006</v>
      </c>
      <c r="O79" s="25">
        <f t="shared" si="16"/>
        <v>30</v>
      </c>
      <c r="P79" s="26">
        <v>836.6</v>
      </c>
      <c r="Q79" s="42">
        <f t="shared" si="13"/>
        <v>2142</v>
      </c>
      <c r="R79" s="28">
        <v>250</v>
      </c>
      <c r="S79" s="43">
        <f t="shared" si="17"/>
        <v>3228.6</v>
      </c>
      <c r="T79" s="32">
        <f t="shared" si="14"/>
        <v>143.87</v>
      </c>
      <c r="U79" s="85">
        <v>0</v>
      </c>
      <c r="V79" s="30">
        <v>0</v>
      </c>
      <c r="W79" s="30">
        <f t="shared" si="28"/>
        <v>143.87</v>
      </c>
      <c r="X79" s="88">
        <f t="shared" si="30"/>
        <v>3084.73</v>
      </c>
    </row>
    <row r="80" spans="1:24" x14ac:dyDescent="0.35">
      <c r="A80" s="16">
        <f t="shared" si="27"/>
        <v>66</v>
      </c>
      <c r="B80" s="17">
        <v>990099258</v>
      </c>
      <c r="C80" s="17" t="s">
        <v>229</v>
      </c>
      <c r="D80" s="34">
        <v>1475529</v>
      </c>
      <c r="E80" s="48" t="s">
        <v>55</v>
      </c>
      <c r="F80" s="37" t="s">
        <v>34</v>
      </c>
      <c r="G80" s="49">
        <v>1895270720117</v>
      </c>
      <c r="H80" s="83">
        <v>43299989</v>
      </c>
      <c r="I80" s="37">
        <v>3229010497</v>
      </c>
      <c r="J80" s="37" t="s">
        <v>98</v>
      </c>
      <c r="K80" s="38">
        <v>42370</v>
      </c>
      <c r="L80" s="38"/>
      <c r="M80" s="48" t="s">
        <v>59</v>
      </c>
      <c r="N80" s="40">
        <v>71.400000000000006</v>
      </c>
      <c r="O80" s="25">
        <f t="shared" si="16"/>
        <v>30</v>
      </c>
      <c r="P80" s="26">
        <v>836.6</v>
      </c>
      <c r="Q80" s="42">
        <f t="shared" si="13"/>
        <v>2142</v>
      </c>
      <c r="R80" s="28">
        <v>250</v>
      </c>
      <c r="S80" s="43">
        <f t="shared" si="17"/>
        <v>3228.6</v>
      </c>
      <c r="T80" s="32">
        <f t="shared" si="14"/>
        <v>143.87</v>
      </c>
      <c r="U80" s="85">
        <v>0</v>
      </c>
      <c r="V80" s="30">
        <v>0</v>
      </c>
      <c r="W80" s="30">
        <f t="shared" si="28"/>
        <v>143.87</v>
      </c>
      <c r="X80" s="88">
        <f t="shared" si="30"/>
        <v>3084.73</v>
      </c>
    </row>
    <row r="81" spans="1:25" x14ac:dyDescent="0.35">
      <c r="A81" s="16">
        <f t="shared" si="27"/>
        <v>67</v>
      </c>
      <c r="B81" s="17">
        <v>9901300744</v>
      </c>
      <c r="C81" s="17" t="s">
        <v>228</v>
      </c>
      <c r="D81" s="34">
        <v>1475530</v>
      </c>
      <c r="E81" s="48" t="s">
        <v>55</v>
      </c>
      <c r="F81" s="37" t="s">
        <v>34</v>
      </c>
      <c r="G81" s="49">
        <v>2272483170101</v>
      </c>
      <c r="H81" s="83">
        <v>81796978</v>
      </c>
      <c r="I81" s="37">
        <v>3815003829</v>
      </c>
      <c r="J81" s="54" t="s">
        <v>99</v>
      </c>
      <c r="K81" s="38">
        <v>43101</v>
      </c>
      <c r="L81" s="38"/>
      <c r="M81" s="48" t="s">
        <v>59</v>
      </c>
      <c r="N81" s="40">
        <v>71.400000000000006</v>
      </c>
      <c r="O81" s="25">
        <f t="shared" si="16"/>
        <v>30</v>
      </c>
      <c r="P81" s="26">
        <v>836.6</v>
      </c>
      <c r="Q81" s="42">
        <f t="shared" si="13"/>
        <v>2142</v>
      </c>
      <c r="R81" s="28">
        <v>250</v>
      </c>
      <c r="S81" s="43">
        <f t="shared" si="17"/>
        <v>3228.6</v>
      </c>
      <c r="T81" s="32">
        <f t="shared" si="14"/>
        <v>143.87</v>
      </c>
      <c r="U81" s="85">
        <v>0</v>
      </c>
      <c r="V81" s="30">
        <v>0</v>
      </c>
      <c r="W81" s="30">
        <f t="shared" si="28"/>
        <v>143.87</v>
      </c>
      <c r="X81" s="88">
        <f t="shared" si="30"/>
        <v>3084.73</v>
      </c>
    </row>
    <row r="82" spans="1:25" x14ac:dyDescent="0.35">
      <c r="A82" s="16">
        <f t="shared" si="27"/>
        <v>68</v>
      </c>
      <c r="B82" s="17">
        <v>9901451099</v>
      </c>
      <c r="C82" s="17" t="s">
        <v>230</v>
      </c>
      <c r="D82" s="34">
        <v>1475531</v>
      </c>
      <c r="E82" s="48" t="s">
        <v>55</v>
      </c>
      <c r="F82" s="37" t="s">
        <v>34</v>
      </c>
      <c r="G82" s="49">
        <v>1760872571005</v>
      </c>
      <c r="H82" s="83">
        <v>56844956</v>
      </c>
      <c r="I82" s="37">
        <v>3287041636</v>
      </c>
      <c r="J82" s="54" t="s">
        <v>100</v>
      </c>
      <c r="K82" s="38">
        <v>43346</v>
      </c>
      <c r="L82" s="38">
        <v>37258</v>
      </c>
      <c r="M82" s="48" t="s">
        <v>59</v>
      </c>
      <c r="N82" s="40">
        <v>71.400000000000006</v>
      </c>
      <c r="O82" s="25">
        <f t="shared" si="16"/>
        <v>30</v>
      </c>
      <c r="P82" s="26">
        <v>836.6</v>
      </c>
      <c r="Q82" s="42">
        <f t="shared" si="13"/>
        <v>2142</v>
      </c>
      <c r="R82" s="28">
        <v>250</v>
      </c>
      <c r="S82" s="43">
        <f t="shared" si="17"/>
        <v>3228.6</v>
      </c>
      <c r="T82" s="32">
        <f t="shared" si="14"/>
        <v>143.87</v>
      </c>
      <c r="U82" s="85">
        <v>0</v>
      </c>
      <c r="V82" s="30">
        <v>0</v>
      </c>
      <c r="W82" s="30">
        <f t="shared" si="28"/>
        <v>143.87</v>
      </c>
      <c r="X82" s="88">
        <f t="shared" si="30"/>
        <v>3084.73</v>
      </c>
    </row>
    <row r="83" spans="1:25" x14ac:dyDescent="0.35">
      <c r="A83" s="16">
        <f t="shared" si="27"/>
        <v>69</v>
      </c>
      <c r="B83" s="17">
        <v>9901351203</v>
      </c>
      <c r="C83" s="17" t="s">
        <v>231</v>
      </c>
      <c r="D83" s="34">
        <v>1475532</v>
      </c>
      <c r="E83" s="48" t="s">
        <v>55</v>
      </c>
      <c r="F83" s="37" t="s">
        <v>34</v>
      </c>
      <c r="G83" s="49">
        <v>1826272840512</v>
      </c>
      <c r="H83" s="83">
        <v>43135331</v>
      </c>
      <c r="I83" s="37">
        <v>3164073417</v>
      </c>
      <c r="J83" s="54" t="s">
        <v>101</v>
      </c>
      <c r="K83" s="38">
        <v>43101</v>
      </c>
      <c r="L83" s="38">
        <v>37289</v>
      </c>
      <c r="M83" s="48" t="s">
        <v>59</v>
      </c>
      <c r="N83" s="95">
        <v>71.400000000000006</v>
      </c>
      <c r="O83" s="25">
        <f t="shared" si="16"/>
        <v>30</v>
      </c>
      <c r="P83" s="26">
        <v>836.6</v>
      </c>
      <c r="Q83" s="42">
        <f t="shared" si="13"/>
        <v>2142</v>
      </c>
      <c r="R83" s="28">
        <v>250</v>
      </c>
      <c r="S83" s="43">
        <f t="shared" si="17"/>
        <v>3228.6</v>
      </c>
      <c r="T83" s="32">
        <f t="shared" si="14"/>
        <v>143.87</v>
      </c>
      <c r="U83" s="85">
        <v>0</v>
      </c>
      <c r="V83" s="30">
        <v>0</v>
      </c>
      <c r="W83" s="30">
        <f t="shared" si="28"/>
        <v>143.87</v>
      </c>
      <c r="X83" s="88">
        <f t="shared" si="30"/>
        <v>3084.73</v>
      </c>
    </row>
    <row r="84" spans="1:25" x14ac:dyDescent="0.35">
      <c r="A84" s="16">
        <f t="shared" si="27"/>
        <v>70</v>
      </c>
      <c r="B84" s="17">
        <v>9901358807</v>
      </c>
      <c r="C84" s="17" t="s">
        <v>233</v>
      </c>
      <c r="D84" s="34">
        <v>1475533</v>
      </c>
      <c r="E84" s="48" t="s">
        <v>55</v>
      </c>
      <c r="F84" s="37" t="s">
        <v>34</v>
      </c>
      <c r="G84" s="49">
        <v>2088995100114</v>
      </c>
      <c r="H84" s="83">
        <v>88513114</v>
      </c>
      <c r="I84" s="37">
        <v>3164073908</v>
      </c>
      <c r="J84" s="54" t="s">
        <v>104</v>
      </c>
      <c r="K84" s="38">
        <v>43101</v>
      </c>
      <c r="L84" s="38"/>
      <c r="M84" s="48" t="s">
        <v>59</v>
      </c>
      <c r="N84" s="95">
        <v>71.400000000000006</v>
      </c>
      <c r="O84" s="25">
        <f t="shared" si="16"/>
        <v>30</v>
      </c>
      <c r="P84" s="26">
        <v>836.6</v>
      </c>
      <c r="Q84" s="42">
        <f t="shared" si="13"/>
        <v>2142</v>
      </c>
      <c r="R84" s="28">
        <v>250</v>
      </c>
      <c r="S84" s="43">
        <f t="shared" si="17"/>
        <v>3228.6</v>
      </c>
      <c r="T84" s="32">
        <f t="shared" si="14"/>
        <v>143.87</v>
      </c>
      <c r="U84" s="85">
        <v>0</v>
      </c>
      <c r="V84" s="30">
        <v>0</v>
      </c>
      <c r="W84" s="30">
        <f t="shared" si="28"/>
        <v>143.87</v>
      </c>
      <c r="X84" s="88">
        <f t="shared" si="30"/>
        <v>3084.73</v>
      </c>
    </row>
    <row r="85" spans="1:25" x14ac:dyDescent="0.35">
      <c r="A85" s="16">
        <f t="shared" si="27"/>
        <v>71</v>
      </c>
      <c r="B85" s="17">
        <v>9901358823</v>
      </c>
      <c r="C85" s="17" t="s">
        <v>234</v>
      </c>
      <c r="D85" s="34">
        <v>1475534</v>
      </c>
      <c r="E85" s="48" t="s">
        <v>55</v>
      </c>
      <c r="F85" s="37" t="s">
        <v>34</v>
      </c>
      <c r="G85" s="49">
        <v>2548273570116</v>
      </c>
      <c r="H85" s="83">
        <v>90533763</v>
      </c>
      <c r="I85" s="37">
        <v>3287036831</v>
      </c>
      <c r="J85" s="54" t="s">
        <v>102</v>
      </c>
      <c r="K85" s="38">
        <v>43101</v>
      </c>
      <c r="L85" s="38"/>
      <c r="M85" s="48" t="s">
        <v>59</v>
      </c>
      <c r="N85" s="95">
        <v>71.400000000000006</v>
      </c>
      <c r="O85" s="25">
        <f t="shared" si="16"/>
        <v>30</v>
      </c>
      <c r="P85" s="26">
        <v>836.6</v>
      </c>
      <c r="Q85" s="42">
        <f t="shared" si="13"/>
        <v>2142</v>
      </c>
      <c r="R85" s="28">
        <v>250</v>
      </c>
      <c r="S85" s="43">
        <f t="shared" si="17"/>
        <v>3228.6</v>
      </c>
      <c r="T85" s="32">
        <f t="shared" si="14"/>
        <v>143.87</v>
      </c>
      <c r="U85" s="85">
        <v>0</v>
      </c>
      <c r="V85" s="30">
        <v>0</v>
      </c>
      <c r="W85" s="30">
        <f t="shared" si="28"/>
        <v>143.87</v>
      </c>
      <c r="X85" s="88">
        <f t="shared" si="30"/>
        <v>3084.73</v>
      </c>
    </row>
    <row r="86" spans="1:25" x14ac:dyDescent="0.35">
      <c r="A86" s="16">
        <f t="shared" si="27"/>
        <v>72</v>
      </c>
      <c r="B86" s="17">
        <v>9901433975</v>
      </c>
      <c r="C86" s="17" t="s">
        <v>232</v>
      </c>
      <c r="D86" s="34">
        <v>1475535</v>
      </c>
      <c r="E86" s="48" t="s">
        <v>85</v>
      </c>
      <c r="F86" s="37" t="s">
        <v>34</v>
      </c>
      <c r="G86" s="49">
        <v>2176440070117</v>
      </c>
      <c r="H86" s="83">
        <v>48667641</v>
      </c>
      <c r="I86" s="37">
        <v>4216002528</v>
      </c>
      <c r="J86" s="54" t="s">
        <v>103</v>
      </c>
      <c r="K86" s="38">
        <v>39218</v>
      </c>
      <c r="L86" s="38">
        <v>37258</v>
      </c>
      <c r="M86" s="48" t="s">
        <v>59</v>
      </c>
      <c r="N86" s="95">
        <v>71.400000000000006</v>
      </c>
      <c r="O86" s="25">
        <f t="shared" si="16"/>
        <v>30</v>
      </c>
      <c r="P86" s="26">
        <v>836.6</v>
      </c>
      <c r="Q86" s="42">
        <f t="shared" si="13"/>
        <v>2142</v>
      </c>
      <c r="R86" s="28">
        <v>250</v>
      </c>
      <c r="S86" s="43">
        <f t="shared" si="17"/>
        <v>3228.6</v>
      </c>
      <c r="T86" s="32">
        <f t="shared" si="14"/>
        <v>143.87</v>
      </c>
      <c r="U86" s="85">
        <v>0</v>
      </c>
      <c r="V86" s="30">
        <v>0</v>
      </c>
      <c r="W86" s="30">
        <f t="shared" si="28"/>
        <v>143.87</v>
      </c>
      <c r="X86" s="88">
        <f t="shared" si="30"/>
        <v>3084.73</v>
      </c>
    </row>
    <row r="87" spans="1:25" x14ac:dyDescent="0.35">
      <c r="A87" s="16">
        <f t="shared" si="27"/>
        <v>73</v>
      </c>
      <c r="B87" s="4">
        <v>9901358808</v>
      </c>
      <c r="C87" s="106" t="s">
        <v>235</v>
      </c>
      <c r="D87" s="34">
        <v>1475536</v>
      </c>
      <c r="E87" s="107" t="s">
        <v>55</v>
      </c>
      <c r="F87" s="108" t="s">
        <v>34</v>
      </c>
      <c r="G87" s="56">
        <v>2563543320116</v>
      </c>
      <c r="H87" s="83">
        <v>61896470</v>
      </c>
      <c r="I87" s="108">
        <v>3287036813</v>
      </c>
      <c r="J87" s="109" t="s">
        <v>104</v>
      </c>
      <c r="K87" s="110">
        <v>43101</v>
      </c>
      <c r="L87" s="110"/>
      <c r="M87" s="107" t="s">
        <v>59</v>
      </c>
      <c r="N87" s="111">
        <v>71.400000000000006</v>
      </c>
      <c r="O87" s="25">
        <f t="shared" si="16"/>
        <v>30</v>
      </c>
      <c r="P87" s="26">
        <v>836.6</v>
      </c>
      <c r="Q87" s="73">
        <f t="shared" si="13"/>
        <v>2142</v>
      </c>
      <c r="R87" s="28">
        <v>250</v>
      </c>
      <c r="S87" s="112">
        <f t="shared" si="17"/>
        <v>3228.6</v>
      </c>
      <c r="T87" s="32">
        <f t="shared" si="14"/>
        <v>143.87</v>
      </c>
      <c r="U87" s="85">
        <v>0</v>
      </c>
      <c r="V87" s="30">
        <v>0</v>
      </c>
      <c r="W87" s="30">
        <f t="shared" si="28"/>
        <v>143.87</v>
      </c>
      <c r="X87" s="113">
        <f t="shared" si="30"/>
        <v>3084.73</v>
      </c>
    </row>
    <row r="88" spans="1:25" x14ac:dyDescent="0.35">
      <c r="A88" s="16">
        <f t="shared" si="27"/>
        <v>74</v>
      </c>
      <c r="B88" s="41">
        <v>9901491727</v>
      </c>
      <c r="C88" s="41" t="s">
        <v>236</v>
      </c>
      <c r="D88" s="103">
        <v>1475537</v>
      </c>
      <c r="E88" s="104" t="s">
        <v>55</v>
      </c>
      <c r="F88" s="92" t="s">
        <v>105</v>
      </c>
      <c r="G88" s="91">
        <v>1638850010101</v>
      </c>
      <c r="H88" s="105">
        <v>16668804</v>
      </c>
      <c r="I88" s="92">
        <v>3845015339</v>
      </c>
      <c r="J88" s="114" t="s">
        <v>106</v>
      </c>
      <c r="K88" s="115">
        <v>44044</v>
      </c>
      <c r="L88" s="115"/>
      <c r="M88" s="104" t="s">
        <v>59</v>
      </c>
      <c r="N88" s="95">
        <v>71.400000000000006</v>
      </c>
      <c r="O88" s="25">
        <f t="shared" si="16"/>
        <v>30</v>
      </c>
      <c r="P88" s="116">
        <v>836.6</v>
      </c>
      <c r="Q88" s="42">
        <f t="shared" si="13"/>
        <v>2142</v>
      </c>
      <c r="R88" s="28">
        <v>250</v>
      </c>
      <c r="S88" s="43">
        <f t="shared" si="17"/>
        <v>3228.6</v>
      </c>
      <c r="T88" s="32">
        <f t="shared" si="14"/>
        <v>143.87</v>
      </c>
      <c r="U88" s="85">
        <v>0</v>
      </c>
      <c r="V88" s="30">
        <v>425.69</v>
      </c>
      <c r="W88" s="30">
        <f t="shared" si="28"/>
        <v>569.55999999999995</v>
      </c>
      <c r="X88" s="88">
        <f t="shared" si="30"/>
        <v>2659.04</v>
      </c>
    </row>
    <row r="89" spans="1:25" s="127" customFormat="1" x14ac:dyDescent="0.35">
      <c r="A89" s="16">
        <f t="shared" si="27"/>
        <v>75</v>
      </c>
      <c r="B89" s="117">
        <v>9901590619</v>
      </c>
      <c r="C89" s="117" t="s">
        <v>274</v>
      </c>
      <c r="D89" s="118">
        <v>1475538</v>
      </c>
      <c r="E89" s="117" t="s">
        <v>55</v>
      </c>
      <c r="F89" s="119" t="s">
        <v>105</v>
      </c>
      <c r="G89" s="120">
        <v>3084288540404</v>
      </c>
      <c r="H89" s="119"/>
      <c r="I89" s="119"/>
      <c r="J89" s="117" t="s">
        <v>277</v>
      </c>
      <c r="K89" s="121">
        <v>44929</v>
      </c>
      <c r="L89" s="121">
        <v>44929</v>
      </c>
      <c r="M89" s="119"/>
      <c r="N89" s="111">
        <v>71.400000000000006</v>
      </c>
      <c r="O89" s="25">
        <f t="shared" si="16"/>
        <v>30</v>
      </c>
      <c r="P89" s="122">
        <v>836.6</v>
      </c>
      <c r="Q89" s="73">
        <f>+N89*O89</f>
        <v>2142</v>
      </c>
      <c r="R89" s="28">
        <v>250</v>
      </c>
      <c r="S89" s="123">
        <f t="shared" si="17"/>
        <v>3228.6</v>
      </c>
      <c r="T89" s="32">
        <f t="shared" si="14"/>
        <v>143.87</v>
      </c>
      <c r="U89" s="124">
        <v>0</v>
      </c>
      <c r="V89" s="125">
        <v>0</v>
      </c>
      <c r="W89" s="125">
        <f t="shared" si="28"/>
        <v>143.87</v>
      </c>
      <c r="X89" s="88">
        <f t="shared" si="30"/>
        <v>3084.73</v>
      </c>
      <c r="Y89" s="126"/>
    </row>
    <row r="90" spans="1:25" x14ac:dyDescent="0.35">
      <c r="A90" s="16">
        <f t="shared" si="27"/>
        <v>76</v>
      </c>
      <c r="B90" s="17">
        <v>9901563258</v>
      </c>
      <c r="C90" s="17" t="s">
        <v>237</v>
      </c>
      <c r="D90" s="34">
        <v>1475539</v>
      </c>
      <c r="E90" s="48" t="s">
        <v>55</v>
      </c>
      <c r="F90" s="37" t="s">
        <v>105</v>
      </c>
      <c r="G90" s="49">
        <v>2197148781211</v>
      </c>
      <c r="H90" s="37">
        <v>13020005</v>
      </c>
      <c r="I90" s="37">
        <v>3298072296</v>
      </c>
      <c r="J90" s="128" t="s">
        <v>107</v>
      </c>
      <c r="K90" s="66">
        <v>44743</v>
      </c>
      <c r="L90" s="66"/>
      <c r="M90" s="99">
        <f ca="1">TODAY()-K90</f>
        <v>368</v>
      </c>
      <c r="N90" s="95">
        <v>71.400000000000006</v>
      </c>
      <c r="O90" s="25">
        <f t="shared" si="16"/>
        <v>30</v>
      </c>
      <c r="P90" s="53">
        <v>836.6</v>
      </c>
      <c r="Q90" s="42">
        <f t="shared" si="13"/>
        <v>2142</v>
      </c>
      <c r="R90" s="28">
        <v>250</v>
      </c>
      <c r="S90" s="43">
        <f t="shared" si="17"/>
        <v>3228.6</v>
      </c>
      <c r="T90" s="32">
        <f t="shared" si="14"/>
        <v>143.87</v>
      </c>
      <c r="U90" s="85">
        <v>0</v>
      </c>
      <c r="V90" s="30">
        <v>0</v>
      </c>
      <c r="W90" s="30">
        <f t="shared" si="28"/>
        <v>143.87</v>
      </c>
      <c r="X90" s="88">
        <f t="shared" si="30"/>
        <v>3084.73</v>
      </c>
    </row>
    <row r="91" spans="1:25" ht="18" thickBot="1" x14ac:dyDescent="0.4">
      <c r="A91" s="16">
        <v>76</v>
      </c>
      <c r="B91" s="17"/>
      <c r="C91" s="17"/>
      <c r="D91" s="34"/>
      <c r="E91" s="48" t="s">
        <v>279</v>
      </c>
      <c r="F91" s="37" t="s">
        <v>111</v>
      </c>
      <c r="G91" s="49"/>
      <c r="H91" s="37"/>
      <c r="I91" s="37"/>
      <c r="J91" s="128" t="s">
        <v>278</v>
      </c>
      <c r="K91" s="66"/>
      <c r="L91" s="66"/>
      <c r="M91" s="99"/>
      <c r="N91" s="95">
        <v>71.400000000000006</v>
      </c>
      <c r="O91" s="25">
        <f t="shared" si="16"/>
        <v>30</v>
      </c>
      <c r="P91" s="53">
        <v>836.6</v>
      </c>
      <c r="Q91" s="42">
        <f t="shared" ref="Q91" si="31">+N91*O91</f>
        <v>2142</v>
      </c>
      <c r="R91" s="28">
        <v>250</v>
      </c>
      <c r="S91" s="43">
        <f t="shared" ref="S91" si="32">P91+Q91+R91</f>
        <v>3228.6</v>
      </c>
      <c r="T91" s="32">
        <f t="shared" si="14"/>
        <v>143.87</v>
      </c>
      <c r="U91" s="85">
        <v>0</v>
      </c>
      <c r="V91" s="30">
        <v>0</v>
      </c>
      <c r="W91" s="30">
        <f t="shared" ref="W91" si="33">ROUND(SUM(T91:V91),2)</f>
        <v>143.87</v>
      </c>
      <c r="X91" s="88">
        <f t="shared" ref="X91" si="34">ROUND(S91-W91,2)</f>
        <v>3084.73</v>
      </c>
    </row>
    <row r="92" spans="1:25" ht="18.5" thickBot="1" x14ac:dyDescent="0.45">
      <c r="A92" s="179" t="s">
        <v>51</v>
      </c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219"/>
      <c r="P92" s="129">
        <f>SUM(P38:P91)</f>
        <v>45176.399999999958</v>
      </c>
      <c r="Q92" s="130">
        <f t="shared" ref="Q92:V92" si="35">SUM(Q38:Q90)</f>
        <v>113526</v>
      </c>
      <c r="R92" s="130">
        <f t="shared" si="35"/>
        <v>13250</v>
      </c>
      <c r="S92" s="130">
        <f>SUM(S38:S91)</f>
        <v>174344.40000000017</v>
      </c>
      <c r="T92" s="130">
        <f>SUM(T38:T91)</f>
        <v>7768.979999999995</v>
      </c>
      <c r="U92" s="131">
        <f t="shared" si="35"/>
        <v>4526.24</v>
      </c>
      <c r="V92" s="130">
        <f t="shared" si="35"/>
        <v>2834.44</v>
      </c>
      <c r="W92" s="130">
        <f t="shared" ref="W92" si="36">SUM(W67:W90)</f>
        <v>3878.5699999999983</v>
      </c>
      <c r="X92" s="130">
        <f>SUM(X38:X91)</f>
        <v>159214.74000000005</v>
      </c>
    </row>
    <row r="93" spans="1:25" ht="18" x14ac:dyDescent="0.4">
      <c r="A93" s="76"/>
      <c r="B93" s="76"/>
      <c r="C93" s="76"/>
      <c r="D93" s="76"/>
      <c r="E93" s="76"/>
      <c r="F93" s="76"/>
      <c r="G93" s="77"/>
      <c r="H93" s="76"/>
      <c r="I93" s="76"/>
      <c r="J93" s="132"/>
      <c r="K93" s="76"/>
      <c r="L93" s="76"/>
      <c r="M93" s="76"/>
      <c r="N93" s="76"/>
      <c r="O93" s="76"/>
      <c r="P93" s="133"/>
      <c r="Q93" s="133"/>
      <c r="R93" s="134"/>
      <c r="S93" s="135"/>
      <c r="T93" s="135"/>
      <c r="U93" s="135"/>
      <c r="V93" s="135"/>
      <c r="W93" s="134"/>
      <c r="X93" s="134"/>
    </row>
    <row r="94" spans="1:25" ht="15" customHeight="1" x14ac:dyDescent="0.4">
      <c r="A94" s="76"/>
      <c r="B94" s="76"/>
      <c r="C94" s="76"/>
      <c r="D94" s="76"/>
      <c r="E94" s="76"/>
      <c r="F94" s="76"/>
      <c r="G94" s="77"/>
      <c r="H94" s="76"/>
      <c r="I94" s="76"/>
      <c r="J94" s="76"/>
      <c r="K94" s="76"/>
      <c r="L94" s="76"/>
      <c r="M94" s="76"/>
      <c r="N94" s="76"/>
      <c r="O94" s="76"/>
      <c r="P94" s="133"/>
      <c r="Q94" s="133"/>
      <c r="R94" s="134"/>
      <c r="S94" s="135"/>
      <c r="T94" s="135"/>
      <c r="U94" s="135"/>
      <c r="V94" s="135"/>
      <c r="W94" s="134"/>
      <c r="X94" s="134"/>
    </row>
    <row r="95" spans="1:25" x14ac:dyDescent="0.35">
      <c r="A95" s="76" t="s">
        <v>108</v>
      </c>
      <c r="B95" s="76"/>
      <c r="C95" s="76"/>
      <c r="D95" s="76"/>
      <c r="E95" s="76"/>
      <c r="F95" s="76"/>
      <c r="G95" s="77"/>
      <c r="H95" s="76"/>
      <c r="I95" s="76"/>
      <c r="J95" s="76"/>
      <c r="K95" s="76"/>
      <c r="L95" s="76"/>
      <c r="M95" s="76"/>
      <c r="N95" s="76"/>
      <c r="O95" s="76"/>
      <c r="P95" s="76"/>
      <c r="Q95" s="78"/>
      <c r="R95" s="136"/>
      <c r="S95" s="79"/>
      <c r="T95" s="79"/>
      <c r="U95" s="79"/>
      <c r="V95" s="79"/>
      <c r="W95" s="79"/>
      <c r="X95" s="79"/>
    </row>
    <row r="96" spans="1:25" ht="18.5" thickBot="1" x14ac:dyDescent="0.4">
      <c r="A96" s="198" t="s">
        <v>52</v>
      </c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37"/>
    </row>
    <row r="97" spans="1:24" ht="18" customHeight="1" thickBot="1" x14ac:dyDescent="0.4">
      <c r="A97" s="186" t="s">
        <v>2</v>
      </c>
      <c r="B97" s="186" t="s">
        <v>3</v>
      </c>
      <c r="C97" s="186" t="s">
        <v>4</v>
      </c>
      <c r="D97" s="239" t="s">
        <v>6</v>
      </c>
      <c r="E97" s="186" t="s">
        <v>5</v>
      </c>
      <c r="F97" s="186" t="s">
        <v>53</v>
      </c>
      <c r="G97" s="189" t="s">
        <v>7</v>
      </c>
      <c r="H97" s="191" t="s">
        <v>8</v>
      </c>
      <c r="I97" s="208" t="s">
        <v>9</v>
      </c>
      <c r="J97" s="186" t="s">
        <v>10</v>
      </c>
      <c r="K97" s="186" t="s">
        <v>146</v>
      </c>
      <c r="L97" s="183" t="s">
        <v>11</v>
      </c>
      <c r="M97" s="186" t="s">
        <v>0</v>
      </c>
      <c r="N97" s="210" t="s">
        <v>12</v>
      </c>
      <c r="O97" s="213" t="s">
        <v>13</v>
      </c>
      <c r="P97" s="213" t="s">
        <v>14</v>
      </c>
      <c r="Q97" s="216" t="s">
        <v>15</v>
      </c>
      <c r="R97" s="213" t="s">
        <v>54</v>
      </c>
      <c r="S97" s="199" t="s">
        <v>16</v>
      </c>
      <c r="T97" s="202" t="s">
        <v>17</v>
      </c>
      <c r="U97" s="203"/>
      <c r="V97" s="204"/>
      <c r="W97" s="205" t="s">
        <v>18</v>
      </c>
      <c r="X97" s="186" t="s">
        <v>19</v>
      </c>
    </row>
    <row r="98" spans="1:24" ht="18.5" thickBot="1" x14ac:dyDescent="0.4">
      <c r="A98" s="187"/>
      <c r="B98" s="187"/>
      <c r="C98" s="187"/>
      <c r="D98" s="240"/>
      <c r="E98" s="187"/>
      <c r="F98" s="187"/>
      <c r="G98" s="190"/>
      <c r="H98" s="192"/>
      <c r="I98" s="209"/>
      <c r="J98" s="187"/>
      <c r="K98" s="187"/>
      <c r="L98" s="184"/>
      <c r="M98" s="187"/>
      <c r="N98" s="211"/>
      <c r="O98" s="214"/>
      <c r="P98" s="215"/>
      <c r="Q98" s="217"/>
      <c r="R98" s="218"/>
      <c r="S98" s="200"/>
      <c r="T98" s="9" t="s">
        <v>280</v>
      </c>
      <c r="U98" s="9" t="s">
        <v>281</v>
      </c>
      <c r="V98" s="10" t="s">
        <v>282</v>
      </c>
      <c r="W98" s="206"/>
      <c r="X98" s="187"/>
    </row>
    <row r="99" spans="1:24" ht="65.25" customHeight="1" thickBot="1" x14ac:dyDescent="0.4">
      <c r="A99" s="188"/>
      <c r="B99" s="188"/>
      <c r="C99" s="188"/>
      <c r="D99" s="240"/>
      <c r="E99" s="188"/>
      <c r="F99" s="188"/>
      <c r="G99" s="190"/>
      <c r="H99" s="192"/>
      <c r="I99" s="209"/>
      <c r="J99" s="188"/>
      <c r="K99" s="188"/>
      <c r="L99" s="185"/>
      <c r="M99" s="188"/>
      <c r="N99" s="212"/>
      <c r="O99" s="215"/>
      <c r="P99" s="11" t="s">
        <v>20</v>
      </c>
      <c r="Q99" s="12" t="s">
        <v>21</v>
      </c>
      <c r="R99" s="80" t="s">
        <v>22</v>
      </c>
      <c r="S99" s="201"/>
      <c r="T99" s="15" t="s">
        <v>23</v>
      </c>
      <c r="U99" s="14" t="s">
        <v>24</v>
      </c>
      <c r="V99" s="14" t="s">
        <v>25</v>
      </c>
      <c r="W99" s="207"/>
      <c r="X99" s="188"/>
    </row>
    <row r="100" spans="1:24" x14ac:dyDescent="0.35">
      <c r="A100" s="16">
        <v>77</v>
      </c>
      <c r="B100" s="16">
        <v>9901351286</v>
      </c>
      <c r="C100" s="16" t="s">
        <v>245</v>
      </c>
      <c r="D100" s="34">
        <v>1475541</v>
      </c>
      <c r="E100" s="21" t="s">
        <v>109</v>
      </c>
      <c r="F100" s="21" t="s">
        <v>34</v>
      </c>
      <c r="G100" s="49">
        <v>2284620021708</v>
      </c>
      <c r="H100" s="83">
        <v>53349040</v>
      </c>
      <c r="I100" s="37">
        <v>3287032954</v>
      </c>
      <c r="J100" s="21" t="s">
        <v>110</v>
      </c>
      <c r="K100" s="22">
        <v>43101</v>
      </c>
      <c r="L100" s="22"/>
      <c r="M100" s="39">
        <v>363</v>
      </c>
      <c r="N100" s="138">
        <v>72.540000000000006</v>
      </c>
      <c r="O100" s="25">
        <f>($O$7)</f>
        <v>30</v>
      </c>
      <c r="P100" s="26">
        <v>801.26</v>
      </c>
      <c r="Q100" s="27">
        <f>+N100*O100</f>
        <v>2176.2000000000003</v>
      </c>
      <c r="R100" s="28">
        <v>250</v>
      </c>
      <c r="S100" s="29">
        <f>P100+Q100+R100</f>
        <v>3227.46</v>
      </c>
      <c r="T100" s="32">
        <f t="shared" ref="T100:T133" si="37">ROUND((P100+Q100)*4.83%,2)</f>
        <v>143.81</v>
      </c>
      <c r="U100" s="85">
        <v>0</v>
      </c>
      <c r="V100" s="30">
        <v>0</v>
      </c>
      <c r="W100" s="32">
        <f>ROUND(SUM(T100:V100),2)</f>
        <v>143.81</v>
      </c>
      <c r="X100" s="86">
        <f t="shared" ref="X100:X107" si="38">ROUND(S100-W100,2)</f>
        <v>3083.65</v>
      </c>
    </row>
    <row r="101" spans="1:24" x14ac:dyDescent="0.35">
      <c r="A101" s="16">
        <v>78</v>
      </c>
      <c r="B101" s="17">
        <v>9901433970</v>
      </c>
      <c r="C101" s="17" t="s">
        <v>239</v>
      </c>
      <c r="D101" s="34">
        <v>1475543</v>
      </c>
      <c r="E101" s="37" t="s">
        <v>109</v>
      </c>
      <c r="F101" s="37" t="s">
        <v>111</v>
      </c>
      <c r="G101" s="49">
        <v>1963451970101</v>
      </c>
      <c r="H101" s="83">
        <v>45177198</v>
      </c>
      <c r="I101" s="37">
        <v>3164072927</v>
      </c>
      <c r="J101" s="37" t="s">
        <v>112</v>
      </c>
      <c r="K101" s="38">
        <v>42052</v>
      </c>
      <c r="L101" s="38"/>
      <c r="M101" s="39">
        <v>363</v>
      </c>
      <c r="N101" s="139">
        <v>72.540000000000006</v>
      </c>
      <c r="O101" s="25">
        <f t="shared" ref="O101:O133" si="39">($O$7)</f>
        <v>30</v>
      </c>
      <c r="P101" s="26">
        <v>801.26</v>
      </c>
      <c r="Q101" s="42">
        <f t="shared" ref="Q101:Q132" si="40">+N101*O101</f>
        <v>2176.2000000000003</v>
      </c>
      <c r="R101" s="28">
        <v>250</v>
      </c>
      <c r="S101" s="43">
        <f t="shared" ref="S101:S133" si="41">P101+Q101+R101</f>
        <v>3227.46</v>
      </c>
      <c r="T101" s="30">
        <f t="shared" si="37"/>
        <v>143.81</v>
      </c>
      <c r="U101" s="85">
        <v>0</v>
      </c>
      <c r="V101" s="30">
        <v>0</v>
      </c>
      <c r="W101" s="32">
        <f t="shared" ref="W101:W131" si="42">ROUND(SUM(T101:V101),2)</f>
        <v>143.81</v>
      </c>
      <c r="X101" s="88">
        <f t="shared" si="38"/>
        <v>3083.65</v>
      </c>
    </row>
    <row r="102" spans="1:24" ht="15.75" customHeight="1" x14ac:dyDescent="0.35">
      <c r="A102" s="16">
        <v>79</v>
      </c>
      <c r="B102" s="17">
        <v>9901377122</v>
      </c>
      <c r="C102" s="17" t="s">
        <v>238</v>
      </c>
      <c r="D102" s="34">
        <v>1475544</v>
      </c>
      <c r="E102" s="37" t="s">
        <v>109</v>
      </c>
      <c r="F102" s="37" t="s">
        <v>111</v>
      </c>
      <c r="G102" s="49">
        <v>2190540960506</v>
      </c>
      <c r="H102" s="83">
        <v>93035845</v>
      </c>
      <c r="I102" s="37">
        <v>3216036260</v>
      </c>
      <c r="J102" s="54" t="s">
        <v>113</v>
      </c>
      <c r="K102" s="38">
        <v>43101</v>
      </c>
      <c r="L102" s="38">
        <v>37258</v>
      </c>
      <c r="M102" s="39">
        <v>363</v>
      </c>
      <c r="N102" s="139">
        <v>72.540000000000006</v>
      </c>
      <c r="O102" s="25">
        <f t="shared" si="39"/>
        <v>30</v>
      </c>
      <c r="P102" s="26">
        <v>801.26</v>
      </c>
      <c r="Q102" s="42">
        <f t="shared" si="40"/>
        <v>2176.2000000000003</v>
      </c>
      <c r="R102" s="28">
        <v>250</v>
      </c>
      <c r="S102" s="43">
        <f t="shared" si="41"/>
        <v>3227.46</v>
      </c>
      <c r="T102" s="30">
        <f t="shared" si="37"/>
        <v>143.81</v>
      </c>
      <c r="U102" s="85">
        <v>0</v>
      </c>
      <c r="V102" s="30">
        <v>0</v>
      </c>
      <c r="W102" s="32">
        <f t="shared" si="42"/>
        <v>143.81</v>
      </c>
      <c r="X102" s="88">
        <f t="shared" si="38"/>
        <v>3083.65</v>
      </c>
    </row>
    <row r="103" spans="1:24" x14ac:dyDescent="0.35">
      <c r="A103" s="16">
        <v>80</v>
      </c>
      <c r="B103" s="17">
        <v>9901389098</v>
      </c>
      <c r="C103" s="17" t="s">
        <v>240</v>
      </c>
      <c r="D103" s="34">
        <v>1475545</v>
      </c>
      <c r="E103" s="37" t="s">
        <v>109</v>
      </c>
      <c r="F103" s="37" t="s">
        <v>111</v>
      </c>
      <c r="G103" s="49">
        <v>1656557040408</v>
      </c>
      <c r="H103" s="83">
        <v>52145263</v>
      </c>
      <c r="I103" s="37">
        <v>3759029670</v>
      </c>
      <c r="J103" s="54" t="s">
        <v>114</v>
      </c>
      <c r="K103" s="38">
        <v>43101</v>
      </c>
      <c r="L103" s="38"/>
      <c r="M103" s="39">
        <v>363</v>
      </c>
      <c r="N103" s="139">
        <v>72.540000000000006</v>
      </c>
      <c r="O103" s="25">
        <f t="shared" si="39"/>
        <v>30</v>
      </c>
      <c r="P103" s="26">
        <v>801.26</v>
      </c>
      <c r="Q103" s="42">
        <f t="shared" si="40"/>
        <v>2176.2000000000003</v>
      </c>
      <c r="R103" s="28">
        <v>250</v>
      </c>
      <c r="S103" s="43">
        <f t="shared" si="41"/>
        <v>3227.46</v>
      </c>
      <c r="T103" s="30">
        <f t="shared" si="37"/>
        <v>143.81</v>
      </c>
      <c r="U103" s="85">
        <v>0</v>
      </c>
      <c r="V103" s="30">
        <v>0</v>
      </c>
      <c r="W103" s="32">
        <f t="shared" si="42"/>
        <v>143.81</v>
      </c>
      <c r="X103" s="88">
        <f t="shared" si="38"/>
        <v>3083.65</v>
      </c>
    </row>
    <row r="104" spans="1:24" x14ac:dyDescent="0.35">
      <c r="A104" s="16">
        <v>81</v>
      </c>
      <c r="B104" s="17">
        <v>990099346</v>
      </c>
      <c r="C104" s="17" t="s">
        <v>242</v>
      </c>
      <c r="D104" s="34">
        <v>1475546</v>
      </c>
      <c r="E104" s="37" t="s">
        <v>109</v>
      </c>
      <c r="F104" s="37" t="s">
        <v>115</v>
      </c>
      <c r="G104" s="49">
        <v>1896012480512</v>
      </c>
      <c r="H104" s="83">
        <v>39886441</v>
      </c>
      <c r="I104" s="37">
        <v>3216001659</v>
      </c>
      <c r="J104" s="37" t="s">
        <v>116</v>
      </c>
      <c r="K104" s="38">
        <v>41687</v>
      </c>
      <c r="L104" s="38"/>
      <c r="M104" s="39">
        <v>363</v>
      </c>
      <c r="N104" s="139">
        <v>72.540000000000006</v>
      </c>
      <c r="O104" s="25">
        <f t="shared" si="39"/>
        <v>30</v>
      </c>
      <c r="P104" s="26">
        <v>801.26</v>
      </c>
      <c r="Q104" s="42">
        <f t="shared" si="40"/>
        <v>2176.2000000000003</v>
      </c>
      <c r="R104" s="28">
        <v>250</v>
      </c>
      <c r="S104" s="43">
        <f t="shared" si="41"/>
        <v>3227.46</v>
      </c>
      <c r="T104" s="30">
        <f t="shared" si="37"/>
        <v>143.81</v>
      </c>
      <c r="U104" s="85">
        <v>0</v>
      </c>
      <c r="V104" s="30">
        <v>0</v>
      </c>
      <c r="W104" s="32">
        <f t="shared" si="42"/>
        <v>143.81</v>
      </c>
      <c r="X104" s="88">
        <f t="shared" si="38"/>
        <v>3083.65</v>
      </c>
    </row>
    <row r="105" spans="1:24" x14ac:dyDescent="0.35">
      <c r="A105" s="16">
        <v>82</v>
      </c>
      <c r="B105" s="17">
        <v>9901433915</v>
      </c>
      <c r="C105" s="17" t="s">
        <v>243</v>
      </c>
      <c r="D105" s="34">
        <v>1475547</v>
      </c>
      <c r="E105" s="37" t="s">
        <v>109</v>
      </c>
      <c r="F105" s="37" t="s">
        <v>115</v>
      </c>
      <c r="G105" s="49">
        <v>1990018390101</v>
      </c>
      <c r="H105" s="83">
        <v>53636236</v>
      </c>
      <c r="I105" s="37">
        <v>3216001457</v>
      </c>
      <c r="J105" s="37" t="s">
        <v>117</v>
      </c>
      <c r="K105" s="38">
        <v>37622</v>
      </c>
      <c r="L105" s="38">
        <v>37258</v>
      </c>
      <c r="M105" s="39">
        <v>363</v>
      </c>
      <c r="N105" s="139">
        <v>72.540000000000006</v>
      </c>
      <c r="O105" s="25">
        <f t="shared" si="39"/>
        <v>30</v>
      </c>
      <c r="P105" s="26">
        <v>801.26</v>
      </c>
      <c r="Q105" s="42">
        <f t="shared" si="40"/>
        <v>2176.2000000000003</v>
      </c>
      <c r="R105" s="28">
        <v>250</v>
      </c>
      <c r="S105" s="43">
        <f t="shared" si="41"/>
        <v>3227.46</v>
      </c>
      <c r="T105" s="30">
        <f t="shared" si="37"/>
        <v>143.81</v>
      </c>
      <c r="U105" s="85">
        <v>0</v>
      </c>
      <c r="V105" s="30">
        <v>0</v>
      </c>
      <c r="W105" s="32">
        <f t="shared" si="42"/>
        <v>143.81</v>
      </c>
      <c r="X105" s="88">
        <f t="shared" si="38"/>
        <v>3083.65</v>
      </c>
    </row>
    <row r="106" spans="1:24" x14ac:dyDescent="0.35">
      <c r="A106" s="16">
        <v>83</v>
      </c>
      <c r="B106" s="17">
        <v>990099268</v>
      </c>
      <c r="C106" s="17" t="s">
        <v>241</v>
      </c>
      <c r="D106" s="34">
        <v>1475548</v>
      </c>
      <c r="E106" s="37" t="s">
        <v>109</v>
      </c>
      <c r="F106" s="37" t="s">
        <v>115</v>
      </c>
      <c r="G106" s="49">
        <v>1759339280114</v>
      </c>
      <c r="H106" s="83">
        <v>41366077</v>
      </c>
      <c r="I106" s="37">
        <v>3216004468</v>
      </c>
      <c r="J106" s="37" t="s">
        <v>118</v>
      </c>
      <c r="K106" s="38">
        <v>41276</v>
      </c>
      <c r="L106" s="38"/>
      <c r="M106" s="39">
        <v>363</v>
      </c>
      <c r="N106" s="139">
        <v>72.540000000000006</v>
      </c>
      <c r="O106" s="25">
        <f t="shared" si="39"/>
        <v>30</v>
      </c>
      <c r="P106" s="26">
        <v>801.26</v>
      </c>
      <c r="Q106" s="42">
        <f t="shared" si="40"/>
        <v>2176.2000000000003</v>
      </c>
      <c r="R106" s="28">
        <v>250</v>
      </c>
      <c r="S106" s="43">
        <f t="shared" si="41"/>
        <v>3227.46</v>
      </c>
      <c r="T106" s="30">
        <f t="shared" si="37"/>
        <v>143.81</v>
      </c>
      <c r="U106" s="85">
        <v>0</v>
      </c>
      <c r="V106" s="30">
        <v>0</v>
      </c>
      <c r="W106" s="32">
        <f t="shared" si="42"/>
        <v>143.81</v>
      </c>
      <c r="X106" s="88">
        <f t="shared" si="38"/>
        <v>3083.65</v>
      </c>
    </row>
    <row r="107" spans="1:24" x14ac:dyDescent="0.35">
      <c r="A107" s="16">
        <v>84</v>
      </c>
      <c r="B107" s="17">
        <v>9901433919</v>
      </c>
      <c r="C107" s="17" t="s">
        <v>244</v>
      </c>
      <c r="D107" s="34">
        <v>1475549</v>
      </c>
      <c r="E107" s="37" t="s">
        <v>109</v>
      </c>
      <c r="F107" s="37" t="s">
        <v>115</v>
      </c>
      <c r="G107" s="49">
        <v>1736840090114</v>
      </c>
      <c r="H107" s="83">
        <v>36321443</v>
      </c>
      <c r="I107" s="37">
        <v>3164033390</v>
      </c>
      <c r="J107" s="37" t="s">
        <v>119</v>
      </c>
      <c r="K107" s="38">
        <v>39326</v>
      </c>
      <c r="L107" s="38"/>
      <c r="M107" s="39">
        <v>363</v>
      </c>
      <c r="N107" s="139">
        <v>72.540000000000006</v>
      </c>
      <c r="O107" s="25">
        <f t="shared" si="39"/>
        <v>30</v>
      </c>
      <c r="P107" s="26">
        <v>801.26</v>
      </c>
      <c r="Q107" s="42">
        <f t="shared" si="40"/>
        <v>2176.2000000000003</v>
      </c>
      <c r="R107" s="28">
        <v>250</v>
      </c>
      <c r="S107" s="43">
        <f t="shared" si="41"/>
        <v>3227.46</v>
      </c>
      <c r="T107" s="30">
        <f t="shared" si="37"/>
        <v>143.81</v>
      </c>
      <c r="U107" s="85">
        <v>0</v>
      </c>
      <c r="V107" s="30">
        <v>0</v>
      </c>
      <c r="W107" s="32">
        <f t="shared" si="42"/>
        <v>143.81</v>
      </c>
      <c r="X107" s="88">
        <f t="shared" si="38"/>
        <v>3083.65</v>
      </c>
    </row>
    <row r="108" spans="1:24" x14ac:dyDescent="0.35">
      <c r="A108" s="16">
        <v>85</v>
      </c>
      <c r="B108" s="17">
        <v>9901433922</v>
      </c>
      <c r="C108" s="17" t="s">
        <v>246</v>
      </c>
      <c r="D108" s="34">
        <v>1475550</v>
      </c>
      <c r="E108" s="37" t="s">
        <v>109</v>
      </c>
      <c r="F108" s="37" t="s">
        <v>115</v>
      </c>
      <c r="G108" s="49">
        <v>1692800980114</v>
      </c>
      <c r="H108" s="83">
        <v>43453104</v>
      </c>
      <c r="I108" s="37">
        <v>3216001865</v>
      </c>
      <c r="J108" s="37" t="s">
        <v>120</v>
      </c>
      <c r="K108" s="38">
        <v>38384</v>
      </c>
      <c r="L108" s="38">
        <v>38384</v>
      </c>
      <c r="M108" s="39">
        <v>363</v>
      </c>
      <c r="N108" s="139">
        <v>72.540000000000006</v>
      </c>
      <c r="O108" s="25">
        <f t="shared" si="39"/>
        <v>30</v>
      </c>
      <c r="P108" s="26">
        <v>801.26</v>
      </c>
      <c r="Q108" s="42">
        <f t="shared" si="40"/>
        <v>2176.2000000000003</v>
      </c>
      <c r="R108" s="28">
        <v>250</v>
      </c>
      <c r="S108" s="43">
        <f t="shared" si="41"/>
        <v>3227.46</v>
      </c>
      <c r="T108" s="30">
        <f t="shared" si="37"/>
        <v>143.81</v>
      </c>
      <c r="U108" s="85">
        <v>0</v>
      </c>
      <c r="V108" s="30">
        <v>0</v>
      </c>
      <c r="W108" s="32">
        <f t="shared" si="42"/>
        <v>143.81</v>
      </c>
      <c r="X108" s="88">
        <f>ROUND(S111-W108,2)</f>
        <v>3083.65</v>
      </c>
    </row>
    <row r="109" spans="1:24" x14ac:dyDescent="0.35">
      <c r="A109" s="16">
        <v>86</v>
      </c>
      <c r="B109" s="17">
        <v>9901433923</v>
      </c>
      <c r="C109" s="17" t="s">
        <v>247</v>
      </c>
      <c r="D109" s="34">
        <v>1475551</v>
      </c>
      <c r="E109" s="37" t="s">
        <v>109</v>
      </c>
      <c r="F109" s="37" t="s">
        <v>115</v>
      </c>
      <c r="G109" s="91">
        <v>1593226930114</v>
      </c>
      <c r="H109" s="83">
        <v>43951538</v>
      </c>
      <c r="I109" s="92">
        <v>3216001829</v>
      </c>
      <c r="J109" s="37" t="s">
        <v>154</v>
      </c>
      <c r="K109" s="93">
        <v>44929</v>
      </c>
      <c r="L109" s="93">
        <v>44929</v>
      </c>
      <c r="M109" s="140"/>
      <c r="N109" s="139">
        <v>72.540000000000006</v>
      </c>
      <c r="O109" s="25">
        <f t="shared" si="39"/>
        <v>30</v>
      </c>
      <c r="P109" s="26">
        <v>801.26</v>
      </c>
      <c r="Q109" s="42">
        <f t="shared" si="40"/>
        <v>2176.2000000000003</v>
      </c>
      <c r="R109" s="28">
        <v>250</v>
      </c>
      <c r="S109" s="43">
        <f t="shared" si="41"/>
        <v>3227.46</v>
      </c>
      <c r="T109" s="30">
        <f t="shared" si="37"/>
        <v>143.81</v>
      </c>
      <c r="U109" s="85">
        <v>0</v>
      </c>
      <c r="V109" s="30">
        <v>0</v>
      </c>
      <c r="W109" s="32">
        <f t="shared" si="42"/>
        <v>143.81</v>
      </c>
      <c r="X109" s="88">
        <f t="shared" ref="X109:X113" si="43">ROUND(S112-W109,2)</f>
        <v>3083.65</v>
      </c>
    </row>
    <row r="110" spans="1:24" x14ac:dyDescent="0.35">
      <c r="A110" s="16">
        <v>87</v>
      </c>
      <c r="B110" s="17">
        <v>9901433924</v>
      </c>
      <c r="C110" s="17" t="s">
        <v>248</v>
      </c>
      <c r="D110" s="34">
        <v>1475552</v>
      </c>
      <c r="E110" s="37" t="s">
        <v>109</v>
      </c>
      <c r="F110" s="37" t="s">
        <v>115</v>
      </c>
      <c r="G110" s="91">
        <v>2563457750114</v>
      </c>
      <c r="H110" s="83">
        <v>53490851</v>
      </c>
      <c r="I110" s="92">
        <v>3216001833</v>
      </c>
      <c r="J110" s="37" t="s">
        <v>155</v>
      </c>
      <c r="K110" s="93">
        <v>44929</v>
      </c>
      <c r="L110" s="93">
        <v>44929</v>
      </c>
      <c r="M110" s="140"/>
      <c r="N110" s="139">
        <v>72.540000000000006</v>
      </c>
      <c r="O110" s="25">
        <f t="shared" si="39"/>
        <v>30</v>
      </c>
      <c r="P110" s="26">
        <v>801.26</v>
      </c>
      <c r="Q110" s="42">
        <f t="shared" si="40"/>
        <v>2176.2000000000003</v>
      </c>
      <c r="R110" s="28">
        <v>250</v>
      </c>
      <c r="S110" s="43">
        <f t="shared" si="41"/>
        <v>3227.46</v>
      </c>
      <c r="T110" s="30">
        <f t="shared" si="37"/>
        <v>143.81</v>
      </c>
      <c r="U110" s="85">
        <v>0</v>
      </c>
      <c r="V110" s="30">
        <v>0</v>
      </c>
      <c r="W110" s="32">
        <f t="shared" si="42"/>
        <v>143.81</v>
      </c>
      <c r="X110" s="88">
        <f t="shared" si="43"/>
        <v>3083.65</v>
      </c>
    </row>
    <row r="111" spans="1:24" x14ac:dyDescent="0.35">
      <c r="A111" s="16">
        <v>88</v>
      </c>
      <c r="B111" s="17">
        <v>9901433925</v>
      </c>
      <c r="C111" s="17" t="s">
        <v>249</v>
      </c>
      <c r="D111" s="34">
        <v>1475553</v>
      </c>
      <c r="E111" s="37" t="s">
        <v>109</v>
      </c>
      <c r="F111" s="37" t="s">
        <v>115</v>
      </c>
      <c r="G111" s="91">
        <v>2218199081203</v>
      </c>
      <c r="H111" s="83">
        <v>53618246</v>
      </c>
      <c r="I111" s="92">
        <v>4216008623</v>
      </c>
      <c r="J111" s="37" t="s">
        <v>152</v>
      </c>
      <c r="K111" s="93">
        <v>44929</v>
      </c>
      <c r="L111" s="93">
        <v>44929</v>
      </c>
      <c r="M111" s="140"/>
      <c r="N111" s="139">
        <v>72.540000000000006</v>
      </c>
      <c r="O111" s="25">
        <f t="shared" si="39"/>
        <v>30</v>
      </c>
      <c r="P111" s="26">
        <v>801.26</v>
      </c>
      <c r="Q111" s="42">
        <f t="shared" si="40"/>
        <v>2176.2000000000003</v>
      </c>
      <c r="R111" s="28">
        <v>250</v>
      </c>
      <c r="S111" s="43">
        <f t="shared" si="41"/>
        <v>3227.46</v>
      </c>
      <c r="T111" s="30">
        <f t="shared" si="37"/>
        <v>143.81</v>
      </c>
      <c r="U111" s="85">
        <v>0</v>
      </c>
      <c r="V111" s="30">
        <v>0</v>
      </c>
      <c r="W111" s="32">
        <f t="shared" si="42"/>
        <v>143.81</v>
      </c>
      <c r="X111" s="88">
        <f t="shared" si="43"/>
        <v>3083.65</v>
      </c>
    </row>
    <row r="112" spans="1:24" x14ac:dyDescent="0.35">
      <c r="A112" s="16">
        <v>89</v>
      </c>
      <c r="B112" s="17">
        <v>9901433927</v>
      </c>
      <c r="C112" s="17" t="s">
        <v>250</v>
      </c>
      <c r="D112" s="34">
        <v>1475554</v>
      </c>
      <c r="E112" s="37" t="s">
        <v>109</v>
      </c>
      <c r="F112" s="37" t="s">
        <v>115</v>
      </c>
      <c r="G112" s="49">
        <v>2225887990112</v>
      </c>
      <c r="H112" s="83">
        <v>9680209</v>
      </c>
      <c r="I112" s="37">
        <v>3164079920</v>
      </c>
      <c r="J112" s="141" t="s">
        <v>121</v>
      </c>
      <c r="K112" s="89">
        <v>43101</v>
      </c>
      <c r="L112" s="89"/>
      <c r="M112" s="39">
        <v>363</v>
      </c>
      <c r="N112" s="139">
        <v>72.540000000000006</v>
      </c>
      <c r="O112" s="25">
        <f t="shared" si="39"/>
        <v>30</v>
      </c>
      <c r="P112" s="26">
        <v>801.26</v>
      </c>
      <c r="Q112" s="42">
        <f t="shared" si="40"/>
        <v>2176.2000000000003</v>
      </c>
      <c r="R112" s="28">
        <v>250</v>
      </c>
      <c r="S112" s="43">
        <f t="shared" si="41"/>
        <v>3227.46</v>
      </c>
      <c r="T112" s="30">
        <f t="shared" si="37"/>
        <v>143.81</v>
      </c>
      <c r="U112" s="85">
        <v>0</v>
      </c>
      <c r="V112" s="30">
        <v>0</v>
      </c>
      <c r="W112" s="32">
        <f t="shared" si="42"/>
        <v>143.81</v>
      </c>
      <c r="X112" s="88">
        <f t="shared" si="43"/>
        <v>3083.65</v>
      </c>
    </row>
    <row r="113" spans="1:24" x14ac:dyDescent="0.35">
      <c r="A113" s="16">
        <v>90</v>
      </c>
      <c r="B113" s="17">
        <v>990099333</v>
      </c>
      <c r="C113" s="17" t="s">
        <v>251</v>
      </c>
      <c r="D113" s="34">
        <v>1475555</v>
      </c>
      <c r="E113" s="37" t="s">
        <v>109</v>
      </c>
      <c r="F113" s="37" t="s">
        <v>115</v>
      </c>
      <c r="G113" s="91">
        <v>1879747050114</v>
      </c>
      <c r="H113" s="83">
        <v>41021541</v>
      </c>
      <c r="I113" s="92">
        <v>3287008934</v>
      </c>
      <c r="J113" s="54" t="s">
        <v>151</v>
      </c>
      <c r="K113" s="93">
        <v>44929</v>
      </c>
      <c r="L113" s="93">
        <v>44929</v>
      </c>
      <c r="M113" s="140"/>
      <c r="N113" s="139">
        <v>72.540000000000006</v>
      </c>
      <c r="O113" s="25">
        <f t="shared" si="39"/>
        <v>30</v>
      </c>
      <c r="P113" s="26">
        <v>801.26</v>
      </c>
      <c r="Q113" s="42">
        <f t="shared" si="40"/>
        <v>2176.2000000000003</v>
      </c>
      <c r="R113" s="28">
        <v>250</v>
      </c>
      <c r="S113" s="43">
        <f t="shared" si="41"/>
        <v>3227.46</v>
      </c>
      <c r="T113" s="30">
        <f t="shared" si="37"/>
        <v>143.81</v>
      </c>
      <c r="U113" s="85">
        <v>0</v>
      </c>
      <c r="V113" s="30">
        <v>0</v>
      </c>
      <c r="W113" s="32">
        <f t="shared" si="42"/>
        <v>143.81</v>
      </c>
      <c r="X113" s="88">
        <f t="shared" si="43"/>
        <v>3083.65</v>
      </c>
    </row>
    <row r="114" spans="1:24" x14ac:dyDescent="0.35">
      <c r="A114" s="16">
        <v>91</v>
      </c>
      <c r="B114" s="17">
        <v>9901351185</v>
      </c>
      <c r="C114" s="17" t="s">
        <v>252</v>
      </c>
      <c r="D114" s="34">
        <v>1475556</v>
      </c>
      <c r="E114" s="37" t="s">
        <v>109</v>
      </c>
      <c r="F114" s="37" t="s">
        <v>115</v>
      </c>
      <c r="G114" s="49">
        <v>2560011890114</v>
      </c>
      <c r="H114" s="83">
        <v>89252861</v>
      </c>
      <c r="I114" s="37">
        <v>3287036198</v>
      </c>
      <c r="J114" s="54" t="s">
        <v>122</v>
      </c>
      <c r="K114" s="89">
        <v>42370</v>
      </c>
      <c r="L114" s="89"/>
      <c r="M114" s="39">
        <v>363</v>
      </c>
      <c r="N114" s="139">
        <v>72.540000000000006</v>
      </c>
      <c r="O114" s="25">
        <f t="shared" si="39"/>
        <v>30</v>
      </c>
      <c r="P114" s="26">
        <v>801.26</v>
      </c>
      <c r="Q114" s="42">
        <f t="shared" si="40"/>
        <v>2176.2000000000003</v>
      </c>
      <c r="R114" s="28">
        <v>250</v>
      </c>
      <c r="S114" s="43">
        <f t="shared" si="41"/>
        <v>3227.46</v>
      </c>
      <c r="T114" s="30">
        <f t="shared" si="37"/>
        <v>143.81</v>
      </c>
      <c r="U114" s="85">
        <v>0</v>
      </c>
      <c r="V114" s="30">
        <v>0</v>
      </c>
      <c r="W114" s="32">
        <f t="shared" si="42"/>
        <v>143.81</v>
      </c>
      <c r="X114" s="88">
        <f t="shared" ref="X114:X128" si="44">ROUND(S114-W114,2)</f>
        <v>3083.65</v>
      </c>
    </row>
    <row r="115" spans="1:24" x14ac:dyDescent="0.35">
      <c r="A115" s="16">
        <v>92</v>
      </c>
      <c r="B115" s="17">
        <v>9901361506</v>
      </c>
      <c r="C115" s="17" t="s">
        <v>253</v>
      </c>
      <c r="D115" s="34">
        <v>1475557</v>
      </c>
      <c r="E115" s="37" t="s">
        <v>109</v>
      </c>
      <c r="F115" s="37" t="s">
        <v>115</v>
      </c>
      <c r="G115" s="49">
        <v>1690893630114</v>
      </c>
      <c r="H115" s="83">
        <v>81996845</v>
      </c>
      <c r="I115" s="37">
        <v>3164074549</v>
      </c>
      <c r="J115" s="54" t="s">
        <v>123</v>
      </c>
      <c r="K115" s="89">
        <v>42370</v>
      </c>
      <c r="L115" s="89"/>
      <c r="M115" s="39">
        <v>363</v>
      </c>
      <c r="N115" s="142">
        <v>72.540000000000006</v>
      </c>
      <c r="O115" s="25">
        <f t="shared" si="39"/>
        <v>30</v>
      </c>
      <c r="P115" s="26">
        <v>801.26</v>
      </c>
      <c r="Q115" s="42">
        <f t="shared" si="40"/>
        <v>2176.2000000000003</v>
      </c>
      <c r="R115" s="28">
        <v>250</v>
      </c>
      <c r="S115" s="43">
        <f t="shared" si="41"/>
        <v>3227.46</v>
      </c>
      <c r="T115" s="30">
        <f t="shared" si="37"/>
        <v>143.81</v>
      </c>
      <c r="U115" s="85">
        <v>0</v>
      </c>
      <c r="V115" s="30">
        <v>0</v>
      </c>
      <c r="W115" s="32">
        <f t="shared" si="42"/>
        <v>143.81</v>
      </c>
      <c r="X115" s="88">
        <f t="shared" si="44"/>
        <v>3083.65</v>
      </c>
    </row>
    <row r="116" spans="1:24" x14ac:dyDescent="0.35">
      <c r="A116" s="16">
        <v>93</v>
      </c>
      <c r="B116" s="17">
        <v>9901451093</v>
      </c>
      <c r="C116" s="17" t="s">
        <v>254</v>
      </c>
      <c r="D116" s="34">
        <v>1475558</v>
      </c>
      <c r="E116" s="37" t="s">
        <v>109</v>
      </c>
      <c r="F116" s="37" t="s">
        <v>115</v>
      </c>
      <c r="G116" s="49">
        <v>2692055940114</v>
      </c>
      <c r="H116" s="83">
        <v>89149785</v>
      </c>
      <c r="I116" s="37">
        <v>3164079952</v>
      </c>
      <c r="J116" s="54" t="s">
        <v>124</v>
      </c>
      <c r="K116" s="89">
        <v>43353</v>
      </c>
      <c r="L116" s="89"/>
      <c r="M116" s="39">
        <v>363</v>
      </c>
      <c r="N116" s="142">
        <v>72.540000000000006</v>
      </c>
      <c r="O116" s="25">
        <f t="shared" si="39"/>
        <v>30</v>
      </c>
      <c r="P116" s="26">
        <v>801.26</v>
      </c>
      <c r="Q116" s="42">
        <f t="shared" si="40"/>
        <v>2176.2000000000003</v>
      </c>
      <c r="R116" s="28">
        <v>250</v>
      </c>
      <c r="S116" s="43">
        <f t="shared" si="41"/>
        <v>3227.46</v>
      </c>
      <c r="T116" s="30">
        <f t="shared" si="37"/>
        <v>143.81</v>
      </c>
      <c r="U116" s="85">
        <v>0</v>
      </c>
      <c r="V116" s="30">
        <v>0</v>
      </c>
      <c r="W116" s="32">
        <f t="shared" si="42"/>
        <v>143.81</v>
      </c>
      <c r="X116" s="88">
        <f t="shared" si="44"/>
        <v>3083.65</v>
      </c>
    </row>
    <row r="117" spans="1:24" x14ac:dyDescent="0.35">
      <c r="A117" s="16">
        <v>94</v>
      </c>
      <c r="B117" s="17">
        <v>9901549822</v>
      </c>
      <c r="C117" s="17" t="s">
        <v>256</v>
      </c>
      <c r="D117" s="34">
        <v>1475559</v>
      </c>
      <c r="E117" s="37" t="s">
        <v>109</v>
      </c>
      <c r="F117" s="37" t="s">
        <v>115</v>
      </c>
      <c r="G117" s="49">
        <v>2413406400114</v>
      </c>
      <c r="H117" s="83">
        <v>111321638</v>
      </c>
      <c r="I117" s="37">
        <v>3654026191</v>
      </c>
      <c r="J117" s="17" t="s">
        <v>125</v>
      </c>
      <c r="K117" s="89">
        <v>44593</v>
      </c>
      <c r="L117" s="89"/>
      <c r="M117" s="143">
        <f ca="1">TODAY()-K117-31</f>
        <v>487</v>
      </c>
      <c r="N117" s="142">
        <v>72.540000000000006</v>
      </c>
      <c r="O117" s="25">
        <f t="shared" si="39"/>
        <v>30</v>
      </c>
      <c r="P117" s="26">
        <v>801.26</v>
      </c>
      <c r="Q117" s="42">
        <f t="shared" si="40"/>
        <v>2176.2000000000003</v>
      </c>
      <c r="R117" s="28">
        <v>250</v>
      </c>
      <c r="S117" s="43">
        <f t="shared" si="41"/>
        <v>3227.46</v>
      </c>
      <c r="T117" s="30">
        <f t="shared" si="37"/>
        <v>143.81</v>
      </c>
      <c r="U117" s="85">
        <v>0</v>
      </c>
      <c r="V117" s="30">
        <v>0</v>
      </c>
      <c r="W117" s="32">
        <f t="shared" si="42"/>
        <v>143.81</v>
      </c>
      <c r="X117" s="88">
        <f t="shared" si="44"/>
        <v>3083.65</v>
      </c>
    </row>
    <row r="118" spans="1:24" x14ac:dyDescent="0.35">
      <c r="A118" s="16">
        <v>95</v>
      </c>
      <c r="B118" s="17">
        <v>9901494527</v>
      </c>
      <c r="C118" s="17" t="s">
        <v>255</v>
      </c>
      <c r="D118" s="34">
        <v>1475560</v>
      </c>
      <c r="E118" s="37" t="s">
        <v>109</v>
      </c>
      <c r="F118" s="37" t="s">
        <v>115</v>
      </c>
      <c r="G118" s="49">
        <v>1995677000512</v>
      </c>
      <c r="H118" s="83">
        <v>84809825</v>
      </c>
      <c r="I118" s="37">
        <v>3654023887</v>
      </c>
      <c r="J118" s="54" t="s">
        <v>126</v>
      </c>
      <c r="K118" s="89">
        <v>44470</v>
      </c>
      <c r="L118" s="89"/>
      <c r="M118" s="54">
        <f ca="1">TODAY()-K118</f>
        <v>641</v>
      </c>
      <c r="N118" s="142">
        <v>72.540000000000006</v>
      </c>
      <c r="O118" s="25">
        <f t="shared" si="39"/>
        <v>30</v>
      </c>
      <c r="P118" s="26">
        <v>801.26</v>
      </c>
      <c r="Q118" s="42">
        <f t="shared" si="40"/>
        <v>2176.2000000000003</v>
      </c>
      <c r="R118" s="28">
        <v>250</v>
      </c>
      <c r="S118" s="43">
        <f t="shared" si="41"/>
        <v>3227.46</v>
      </c>
      <c r="T118" s="30">
        <f t="shared" si="37"/>
        <v>143.81</v>
      </c>
      <c r="U118" s="176">
        <v>1164.6300000000001</v>
      </c>
      <c r="V118" s="30">
        <v>0</v>
      </c>
      <c r="W118" s="32">
        <f t="shared" si="42"/>
        <v>1308.44</v>
      </c>
      <c r="X118" s="88">
        <f t="shared" si="44"/>
        <v>1919.02</v>
      </c>
    </row>
    <row r="119" spans="1:24" x14ac:dyDescent="0.35">
      <c r="A119" s="16">
        <v>96</v>
      </c>
      <c r="B119" s="17">
        <v>9901349728</v>
      </c>
      <c r="C119" s="17" t="s">
        <v>271</v>
      </c>
      <c r="D119" s="34">
        <v>1475561</v>
      </c>
      <c r="E119" s="37" t="s">
        <v>109</v>
      </c>
      <c r="F119" s="37" t="s">
        <v>115</v>
      </c>
      <c r="G119" s="49">
        <v>2830847230512</v>
      </c>
      <c r="H119" s="83">
        <v>88943836</v>
      </c>
      <c r="I119" s="37">
        <v>3654013124</v>
      </c>
      <c r="J119" s="54" t="s">
        <v>127</v>
      </c>
      <c r="K119" s="89">
        <v>43101</v>
      </c>
      <c r="L119" s="89"/>
      <c r="M119" s="143">
        <v>363</v>
      </c>
      <c r="N119" s="142">
        <v>72.540000000000006</v>
      </c>
      <c r="O119" s="25">
        <f t="shared" si="39"/>
        <v>30</v>
      </c>
      <c r="P119" s="26">
        <v>801.26</v>
      </c>
      <c r="Q119" s="42">
        <f t="shared" si="40"/>
        <v>2176.2000000000003</v>
      </c>
      <c r="R119" s="28">
        <v>250</v>
      </c>
      <c r="S119" s="43">
        <f t="shared" si="41"/>
        <v>3227.46</v>
      </c>
      <c r="T119" s="30">
        <f t="shared" si="37"/>
        <v>143.81</v>
      </c>
      <c r="U119" s="85">
        <v>0</v>
      </c>
      <c r="V119" s="30">
        <v>0</v>
      </c>
      <c r="W119" s="32">
        <f t="shared" si="42"/>
        <v>143.81</v>
      </c>
      <c r="X119" s="88">
        <f t="shared" si="44"/>
        <v>3083.65</v>
      </c>
    </row>
    <row r="120" spans="1:24" ht="18" customHeight="1" x14ac:dyDescent="0.35">
      <c r="A120" s="16">
        <v>97</v>
      </c>
      <c r="B120" s="17">
        <v>9901349729</v>
      </c>
      <c r="C120" s="17" t="s">
        <v>270</v>
      </c>
      <c r="D120" s="34">
        <v>1475562</v>
      </c>
      <c r="E120" s="37" t="s">
        <v>109</v>
      </c>
      <c r="F120" s="37" t="s">
        <v>115</v>
      </c>
      <c r="G120" s="49">
        <v>1827151080114</v>
      </c>
      <c r="H120" s="83">
        <v>62436929</v>
      </c>
      <c r="I120" s="37">
        <v>3164072894</v>
      </c>
      <c r="J120" s="54" t="s">
        <v>128</v>
      </c>
      <c r="K120" s="89">
        <v>43101</v>
      </c>
      <c r="L120" s="89"/>
      <c r="M120" s="143">
        <v>363</v>
      </c>
      <c r="N120" s="142">
        <v>72.540000000000006</v>
      </c>
      <c r="O120" s="25">
        <f t="shared" si="39"/>
        <v>30</v>
      </c>
      <c r="P120" s="26">
        <v>801.26</v>
      </c>
      <c r="Q120" s="42">
        <f t="shared" si="40"/>
        <v>2176.2000000000003</v>
      </c>
      <c r="R120" s="28">
        <v>250</v>
      </c>
      <c r="S120" s="43">
        <f t="shared" si="41"/>
        <v>3227.46</v>
      </c>
      <c r="T120" s="30">
        <f t="shared" si="37"/>
        <v>143.81</v>
      </c>
      <c r="U120" s="85">
        <v>0</v>
      </c>
      <c r="V120" s="30">
        <v>0</v>
      </c>
      <c r="W120" s="32">
        <f t="shared" si="42"/>
        <v>143.81</v>
      </c>
      <c r="X120" s="88">
        <f t="shared" si="44"/>
        <v>3083.65</v>
      </c>
    </row>
    <row r="121" spans="1:24" x14ac:dyDescent="0.35">
      <c r="A121" s="16">
        <v>98</v>
      </c>
      <c r="B121" s="17">
        <v>9901349730</v>
      </c>
      <c r="C121" s="17" t="s">
        <v>269</v>
      </c>
      <c r="D121" s="34">
        <v>1475563</v>
      </c>
      <c r="E121" s="37" t="s">
        <v>109</v>
      </c>
      <c r="F121" s="37" t="s">
        <v>115</v>
      </c>
      <c r="G121" s="49">
        <v>2176791880116</v>
      </c>
      <c r="H121" s="83">
        <v>11943777</v>
      </c>
      <c r="I121" s="37">
        <v>3287032867</v>
      </c>
      <c r="J121" s="54" t="s">
        <v>129</v>
      </c>
      <c r="K121" s="89">
        <v>43101</v>
      </c>
      <c r="L121" s="89"/>
      <c r="M121" s="143">
        <v>363</v>
      </c>
      <c r="N121" s="142">
        <v>72.540000000000006</v>
      </c>
      <c r="O121" s="25">
        <f t="shared" si="39"/>
        <v>30</v>
      </c>
      <c r="P121" s="26">
        <v>801.26</v>
      </c>
      <c r="Q121" s="42">
        <f t="shared" si="40"/>
        <v>2176.2000000000003</v>
      </c>
      <c r="R121" s="28">
        <v>250</v>
      </c>
      <c r="S121" s="43">
        <f t="shared" si="41"/>
        <v>3227.46</v>
      </c>
      <c r="T121" s="30">
        <f t="shared" si="37"/>
        <v>143.81</v>
      </c>
      <c r="U121" s="176">
        <v>1654.45</v>
      </c>
      <c r="V121" s="30">
        <v>0</v>
      </c>
      <c r="W121" s="32">
        <f t="shared" si="42"/>
        <v>1798.26</v>
      </c>
      <c r="X121" s="88">
        <f t="shared" si="44"/>
        <v>1429.2</v>
      </c>
    </row>
    <row r="122" spans="1:24" ht="18" customHeight="1" x14ac:dyDescent="0.35">
      <c r="A122" s="16">
        <v>99</v>
      </c>
      <c r="B122" s="17">
        <v>9901355145</v>
      </c>
      <c r="C122" s="17" t="s">
        <v>268</v>
      </c>
      <c r="D122" s="34">
        <v>1475564</v>
      </c>
      <c r="E122" s="37" t="s">
        <v>109</v>
      </c>
      <c r="F122" s="37" t="s">
        <v>115</v>
      </c>
      <c r="G122" s="49">
        <v>1688497630114</v>
      </c>
      <c r="H122" s="83">
        <v>50416383</v>
      </c>
      <c r="I122" s="37">
        <v>3686024851</v>
      </c>
      <c r="J122" s="54" t="s">
        <v>130</v>
      </c>
      <c r="K122" s="89">
        <v>43101</v>
      </c>
      <c r="L122" s="89">
        <v>38718</v>
      </c>
      <c r="M122" s="143">
        <v>363</v>
      </c>
      <c r="N122" s="139">
        <v>72.540000000000006</v>
      </c>
      <c r="O122" s="25">
        <f t="shared" si="39"/>
        <v>30</v>
      </c>
      <c r="P122" s="26">
        <v>801.26</v>
      </c>
      <c r="Q122" s="42">
        <f t="shared" si="40"/>
        <v>2176.2000000000003</v>
      </c>
      <c r="R122" s="28">
        <v>250</v>
      </c>
      <c r="S122" s="43">
        <f t="shared" si="41"/>
        <v>3227.46</v>
      </c>
      <c r="T122" s="30">
        <f t="shared" si="37"/>
        <v>143.81</v>
      </c>
      <c r="U122" s="85">
        <v>0</v>
      </c>
      <c r="V122" s="30">
        <v>0</v>
      </c>
      <c r="W122" s="32">
        <f t="shared" si="42"/>
        <v>143.81</v>
      </c>
      <c r="X122" s="88">
        <f t="shared" si="44"/>
        <v>3083.65</v>
      </c>
    </row>
    <row r="123" spans="1:24" x14ac:dyDescent="0.35">
      <c r="A123" s="16">
        <v>100</v>
      </c>
      <c r="B123" s="17">
        <v>9901495284</v>
      </c>
      <c r="C123" s="17" t="s">
        <v>267</v>
      </c>
      <c r="D123" s="34">
        <v>1475565</v>
      </c>
      <c r="E123" s="37" t="s">
        <v>109</v>
      </c>
      <c r="F123" s="37" t="s">
        <v>115</v>
      </c>
      <c r="G123" s="49">
        <v>3238796400512</v>
      </c>
      <c r="H123" s="83">
        <v>108487199</v>
      </c>
      <c r="I123" s="37">
        <v>3654023992</v>
      </c>
      <c r="J123" s="54" t="s">
        <v>131</v>
      </c>
      <c r="K123" s="89">
        <v>44138</v>
      </c>
      <c r="L123" s="89"/>
      <c r="M123" s="143">
        <v>363</v>
      </c>
      <c r="N123" s="139">
        <v>72.540000000000006</v>
      </c>
      <c r="O123" s="25">
        <f t="shared" si="39"/>
        <v>30</v>
      </c>
      <c r="P123" s="26">
        <v>801.26</v>
      </c>
      <c r="Q123" s="42">
        <f t="shared" si="40"/>
        <v>2176.2000000000003</v>
      </c>
      <c r="R123" s="28">
        <v>250</v>
      </c>
      <c r="S123" s="43">
        <f t="shared" si="41"/>
        <v>3227.46</v>
      </c>
      <c r="T123" s="30">
        <f t="shared" si="37"/>
        <v>143.81</v>
      </c>
      <c r="U123" s="85">
        <v>0</v>
      </c>
      <c r="V123" s="30">
        <v>0</v>
      </c>
      <c r="W123" s="32">
        <f t="shared" si="42"/>
        <v>143.81</v>
      </c>
      <c r="X123" s="88">
        <f t="shared" si="44"/>
        <v>3083.65</v>
      </c>
    </row>
    <row r="124" spans="1:24" x14ac:dyDescent="0.35">
      <c r="A124" s="16">
        <v>101</v>
      </c>
      <c r="B124" s="17">
        <v>9901001049</v>
      </c>
      <c r="C124" s="17" t="s">
        <v>266</v>
      </c>
      <c r="D124" s="34">
        <v>1475566</v>
      </c>
      <c r="E124" s="37" t="s">
        <v>109</v>
      </c>
      <c r="F124" s="37" t="s">
        <v>115</v>
      </c>
      <c r="G124" s="49">
        <v>1841585320114</v>
      </c>
      <c r="H124" s="83">
        <v>59177802</v>
      </c>
      <c r="I124" s="37">
        <v>3164040395</v>
      </c>
      <c r="J124" s="54" t="s">
        <v>132</v>
      </c>
      <c r="K124" s="89">
        <v>43101</v>
      </c>
      <c r="L124" s="89"/>
      <c r="M124" s="143">
        <v>363</v>
      </c>
      <c r="N124" s="139">
        <v>72.540000000000006</v>
      </c>
      <c r="O124" s="25">
        <f t="shared" si="39"/>
        <v>30</v>
      </c>
      <c r="P124" s="26">
        <v>801.26</v>
      </c>
      <c r="Q124" s="42">
        <f t="shared" si="40"/>
        <v>2176.2000000000003</v>
      </c>
      <c r="R124" s="28">
        <v>250</v>
      </c>
      <c r="S124" s="43">
        <f t="shared" si="41"/>
        <v>3227.46</v>
      </c>
      <c r="T124" s="30">
        <f t="shared" si="37"/>
        <v>143.81</v>
      </c>
      <c r="U124" s="85">
        <v>0</v>
      </c>
      <c r="V124" s="30">
        <v>0</v>
      </c>
      <c r="W124" s="32">
        <f t="shared" si="42"/>
        <v>143.81</v>
      </c>
      <c r="X124" s="88">
        <f t="shared" si="44"/>
        <v>3083.65</v>
      </c>
    </row>
    <row r="125" spans="1:24" x14ac:dyDescent="0.35">
      <c r="A125" s="16">
        <v>102</v>
      </c>
      <c r="B125" s="17">
        <v>9901451119</v>
      </c>
      <c r="C125" s="17" t="s">
        <v>265</v>
      </c>
      <c r="D125" s="34">
        <v>1475567</v>
      </c>
      <c r="E125" s="37" t="s">
        <v>109</v>
      </c>
      <c r="F125" s="37" t="s">
        <v>115</v>
      </c>
      <c r="G125" s="49">
        <v>1976165690114</v>
      </c>
      <c r="H125" s="83">
        <v>33963606</v>
      </c>
      <c r="I125" s="37">
        <v>3164080004</v>
      </c>
      <c r="J125" s="54" t="s">
        <v>133</v>
      </c>
      <c r="K125" s="89">
        <v>43409</v>
      </c>
      <c r="L125" s="89"/>
      <c r="M125" s="143">
        <v>363</v>
      </c>
      <c r="N125" s="139">
        <v>72.540000000000006</v>
      </c>
      <c r="O125" s="25">
        <f t="shared" si="39"/>
        <v>30</v>
      </c>
      <c r="P125" s="26">
        <v>801.26</v>
      </c>
      <c r="Q125" s="42">
        <f t="shared" si="40"/>
        <v>2176.2000000000003</v>
      </c>
      <c r="R125" s="28">
        <v>250</v>
      </c>
      <c r="S125" s="43">
        <f t="shared" si="41"/>
        <v>3227.46</v>
      </c>
      <c r="T125" s="30">
        <f t="shared" si="37"/>
        <v>143.81</v>
      </c>
      <c r="U125" s="85">
        <v>0</v>
      </c>
      <c r="V125" s="30">
        <v>0</v>
      </c>
      <c r="W125" s="32">
        <f t="shared" si="42"/>
        <v>143.81</v>
      </c>
      <c r="X125" s="88">
        <f t="shared" si="44"/>
        <v>3083.65</v>
      </c>
    </row>
    <row r="126" spans="1:24" ht="18" customHeight="1" x14ac:dyDescent="0.35">
      <c r="A126" s="16">
        <v>103</v>
      </c>
      <c r="B126" s="17">
        <v>9901451097</v>
      </c>
      <c r="C126" s="17" t="s">
        <v>264</v>
      </c>
      <c r="D126" s="34">
        <v>1475568</v>
      </c>
      <c r="E126" s="37" t="s">
        <v>109</v>
      </c>
      <c r="F126" s="37" t="s">
        <v>115</v>
      </c>
      <c r="G126" s="49">
        <v>2131079960114</v>
      </c>
      <c r="H126" s="83">
        <v>103361715</v>
      </c>
      <c r="I126" s="37">
        <v>3164083996</v>
      </c>
      <c r="J126" s="17" t="s">
        <v>134</v>
      </c>
      <c r="K126" s="89">
        <v>43497</v>
      </c>
      <c r="L126" s="89"/>
      <c r="M126" s="143">
        <v>363</v>
      </c>
      <c r="N126" s="139">
        <v>72.540000000000006</v>
      </c>
      <c r="O126" s="25">
        <f t="shared" si="39"/>
        <v>30</v>
      </c>
      <c r="P126" s="26">
        <v>801.26</v>
      </c>
      <c r="Q126" s="42">
        <f t="shared" si="40"/>
        <v>2176.2000000000003</v>
      </c>
      <c r="R126" s="28">
        <v>250</v>
      </c>
      <c r="S126" s="43">
        <f t="shared" si="41"/>
        <v>3227.46</v>
      </c>
      <c r="T126" s="30">
        <f t="shared" si="37"/>
        <v>143.81</v>
      </c>
      <c r="U126" s="85">
        <v>0</v>
      </c>
      <c r="V126" s="30">
        <v>0</v>
      </c>
      <c r="W126" s="32">
        <f t="shared" si="42"/>
        <v>143.81</v>
      </c>
      <c r="X126" s="88">
        <f t="shared" si="44"/>
        <v>3083.65</v>
      </c>
    </row>
    <row r="127" spans="1:24" x14ac:dyDescent="0.35">
      <c r="A127" s="16">
        <v>104</v>
      </c>
      <c r="B127" s="17">
        <v>9901433943</v>
      </c>
      <c r="C127" s="17" t="s">
        <v>262</v>
      </c>
      <c r="D127" s="34">
        <v>1475569</v>
      </c>
      <c r="E127" s="37" t="s">
        <v>109</v>
      </c>
      <c r="F127" s="17" t="s">
        <v>115</v>
      </c>
      <c r="G127" s="35">
        <v>1857322910512</v>
      </c>
      <c r="H127" s="83">
        <v>13761684</v>
      </c>
      <c r="I127" s="17">
        <v>3164079984</v>
      </c>
      <c r="J127" s="141" t="s">
        <v>135</v>
      </c>
      <c r="K127" s="89">
        <v>43101</v>
      </c>
      <c r="L127" s="89"/>
      <c r="M127" s="143">
        <v>363</v>
      </c>
      <c r="N127" s="139">
        <v>72.540000000000006</v>
      </c>
      <c r="O127" s="25">
        <f t="shared" si="39"/>
        <v>30</v>
      </c>
      <c r="P127" s="26">
        <v>801.26</v>
      </c>
      <c r="Q127" s="42">
        <f t="shared" si="40"/>
        <v>2176.2000000000003</v>
      </c>
      <c r="R127" s="28">
        <v>250</v>
      </c>
      <c r="S127" s="43">
        <f t="shared" si="41"/>
        <v>3227.46</v>
      </c>
      <c r="T127" s="30">
        <f t="shared" si="37"/>
        <v>143.81</v>
      </c>
      <c r="U127" s="85">
        <v>0</v>
      </c>
      <c r="V127" s="30">
        <v>0</v>
      </c>
      <c r="W127" s="32">
        <f t="shared" si="42"/>
        <v>143.81</v>
      </c>
      <c r="X127" s="88">
        <f t="shared" si="44"/>
        <v>3083.65</v>
      </c>
    </row>
    <row r="128" spans="1:24" ht="17.25" customHeight="1" x14ac:dyDescent="0.35">
      <c r="A128" s="16">
        <v>105</v>
      </c>
      <c r="B128" s="17">
        <v>9901433916</v>
      </c>
      <c r="C128" s="17" t="s">
        <v>261</v>
      </c>
      <c r="D128" s="34">
        <v>1475570</v>
      </c>
      <c r="E128" s="37" t="s">
        <v>109</v>
      </c>
      <c r="F128" s="17" t="s">
        <v>115</v>
      </c>
      <c r="G128" s="35">
        <v>1928813610114</v>
      </c>
      <c r="H128" s="83">
        <v>55977685</v>
      </c>
      <c r="I128" s="17">
        <v>3216001695</v>
      </c>
      <c r="J128" s="37" t="s">
        <v>136</v>
      </c>
      <c r="K128" s="89">
        <v>37258</v>
      </c>
      <c r="L128" s="89">
        <v>37258</v>
      </c>
      <c r="M128" s="143">
        <v>363</v>
      </c>
      <c r="N128" s="139">
        <v>72.540000000000006</v>
      </c>
      <c r="O128" s="25">
        <f t="shared" si="39"/>
        <v>30</v>
      </c>
      <c r="P128" s="26">
        <v>801.26</v>
      </c>
      <c r="Q128" s="42">
        <f t="shared" si="40"/>
        <v>2176.2000000000003</v>
      </c>
      <c r="R128" s="28">
        <v>250</v>
      </c>
      <c r="S128" s="43">
        <f t="shared" si="41"/>
        <v>3227.46</v>
      </c>
      <c r="T128" s="30">
        <f t="shared" si="37"/>
        <v>143.81</v>
      </c>
      <c r="U128" s="85">
        <v>0</v>
      </c>
      <c r="V128" s="30">
        <v>0</v>
      </c>
      <c r="W128" s="32">
        <f t="shared" si="42"/>
        <v>143.81</v>
      </c>
      <c r="X128" s="88">
        <f t="shared" si="44"/>
        <v>3083.65</v>
      </c>
    </row>
    <row r="129" spans="1:24" ht="17.25" customHeight="1" x14ac:dyDescent="0.35">
      <c r="A129" s="16">
        <v>106</v>
      </c>
      <c r="B129" s="17">
        <v>9901433961</v>
      </c>
      <c r="C129" s="17" t="s">
        <v>257</v>
      </c>
      <c r="D129" s="34">
        <v>1475571</v>
      </c>
      <c r="E129" s="37" t="s">
        <v>109</v>
      </c>
      <c r="F129" s="37" t="s">
        <v>115</v>
      </c>
      <c r="G129" s="91">
        <v>1911364170512</v>
      </c>
      <c r="H129" s="83">
        <v>64097846</v>
      </c>
      <c r="I129" s="92">
        <v>3216001916</v>
      </c>
      <c r="J129" s="37" t="s">
        <v>153</v>
      </c>
      <c r="K129" s="93">
        <v>44929</v>
      </c>
      <c r="L129" s="93">
        <v>44929</v>
      </c>
      <c r="M129" s="144"/>
      <c r="N129" s="139">
        <v>72.540000000000006</v>
      </c>
      <c r="O129" s="25">
        <f t="shared" si="39"/>
        <v>30</v>
      </c>
      <c r="P129" s="26">
        <v>801.26</v>
      </c>
      <c r="Q129" s="42">
        <f t="shared" si="40"/>
        <v>2176.2000000000003</v>
      </c>
      <c r="R129" s="28">
        <v>250</v>
      </c>
      <c r="S129" s="43">
        <f t="shared" si="41"/>
        <v>3227.46</v>
      </c>
      <c r="T129" s="30">
        <f t="shared" si="37"/>
        <v>143.81</v>
      </c>
      <c r="U129" s="85">
        <v>0</v>
      </c>
      <c r="V129" s="30">
        <v>0</v>
      </c>
      <c r="W129" s="32">
        <f t="shared" si="42"/>
        <v>143.81</v>
      </c>
      <c r="X129" s="88">
        <f t="shared" ref="X129:X131" si="45">ROUND(S129-W129,2)</f>
        <v>3083.65</v>
      </c>
    </row>
    <row r="130" spans="1:24" x14ac:dyDescent="0.35">
      <c r="A130" s="16">
        <v>107</v>
      </c>
      <c r="B130" s="17">
        <v>9901451092</v>
      </c>
      <c r="C130" s="17" t="s">
        <v>263</v>
      </c>
      <c r="D130" s="34">
        <v>1475572</v>
      </c>
      <c r="E130" s="37" t="s">
        <v>109</v>
      </c>
      <c r="F130" s="37" t="s">
        <v>115</v>
      </c>
      <c r="G130" s="49">
        <v>2147980112214</v>
      </c>
      <c r="H130" s="83">
        <v>77891678</v>
      </c>
      <c r="I130" s="37">
        <v>3164080169</v>
      </c>
      <c r="J130" s="54" t="s">
        <v>137</v>
      </c>
      <c r="K130" s="89">
        <v>43223</v>
      </c>
      <c r="L130" s="89"/>
      <c r="M130" s="143">
        <v>363</v>
      </c>
      <c r="N130" s="139">
        <v>72.540000000000006</v>
      </c>
      <c r="O130" s="25">
        <f t="shared" si="39"/>
        <v>30</v>
      </c>
      <c r="P130" s="26">
        <v>801.26</v>
      </c>
      <c r="Q130" s="42">
        <f t="shared" si="40"/>
        <v>2176.2000000000003</v>
      </c>
      <c r="R130" s="28">
        <v>250</v>
      </c>
      <c r="S130" s="43">
        <f t="shared" si="41"/>
        <v>3227.46</v>
      </c>
      <c r="T130" s="30">
        <f t="shared" si="37"/>
        <v>143.81</v>
      </c>
      <c r="U130" s="85">
        <v>0</v>
      </c>
      <c r="V130" s="30">
        <v>0</v>
      </c>
      <c r="W130" s="32">
        <f t="shared" si="42"/>
        <v>143.81</v>
      </c>
      <c r="X130" s="88">
        <f t="shared" si="45"/>
        <v>3083.65</v>
      </c>
    </row>
    <row r="131" spans="1:24" x14ac:dyDescent="0.35">
      <c r="A131" s="16">
        <v>108</v>
      </c>
      <c r="B131" s="17">
        <v>9901433962</v>
      </c>
      <c r="C131" s="106" t="s">
        <v>260</v>
      </c>
      <c r="D131" s="34">
        <v>1475573</v>
      </c>
      <c r="E131" s="108" t="s">
        <v>109</v>
      </c>
      <c r="F131" s="108" t="s">
        <v>115</v>
      </c>
      <c r="G131" s="91">
        <v>2566762911505</v>
      </c>
      <c r="H131" s="83">
        <v>7260385</v>
      </c>
      <c r="I131" s="92">
        <v>3216001851</v>
      </c>
      <c r="J131" s="37" t="s">
        <v>156</v>
      </c>
      <c r="K131" s="93">
        <v>44929</v>
      </c>
      <c r="L131" s="93">
        <v>44929</v>
      </c>
      <c r="M131" s="145"/>
      <c r="N131" s="139">
        <v>72.540000000000006</v>
      </c>
      <c r="O131" s="25">
        <f t="shared" si="39"/>
        <v>30</v>
      </c>
      <c r="P131" s="26">
        <v>801.26</v>
      </c>
      <c r="Q131" s="42">
        <f t="shared" si="40"/>
        <v>2176.2000000000003</v>
      </c>
      <c r="R131" s="28">
        <v>250</v>
      </c>
      <c r="S131" s="43">
        <f t="shared" si="41"/>
        <v>3227.46</v>
      </c>
      <c r="T131" s="30">
        <f t="shared" si="37"/>
        <v>143.81</v>
      </c>
      <c r="U131" s="85">
        <v>0</v>
      </c>
      <c r="V131" s="30">
        <v>0</v>
      </c>
      <c r="W131" s="32">
        <f t="shared" si="42"/>
        <v>143.81</v>
      </c>
      <c r="X131" s="88">
        <f t="shared" si="45"/>
        <v>3083.65</v>
      </c>
    </row>
    <row r="132" spans="1:24" x14ac:dyDescent="0.35">
      <c r="A132" s="16">
        <v>109</v>
      </c>
      <c r="B132" s="17">
        <v>9901545084</v>
      </c>
      <c r="C132" s="17" t="s">
        <v>258</v>
      </c>
      <c r="D132" s="34">
        <v>1475574</v>
      </c>
      <c r="E132" s="37" t="s">
        <v>109</v>
      </c>
      <c r="F132" s="37" t="s">
        <v>115</v>
      </c>
      <c r="G132" s="49">
        <v>3239083220512</v>
      </c>
      <c r="H132" s="83">
        <v>96914769</v>
      </c>
      <c r="I132" s="37">
        <v>3654026187</v>
      </c>
      <c r="J132" s="54" t="s">
        <v>138</v>
      </c>
      <c r="K132" s="98">
        <v>44564</v>
      </c>
      <c r="L132" s="98"/>
      <c r="M132" s="146">
        <f ca="1">TODAY()-K132</f>
        <v>547</v>
      </c>
      <c r="N132" s="142">
        <v>72.540000000000006</v>
      </c>
      <c r="O132" s="16">
        <f t="shared" si="39"/>
        <v>30</v>
      </c>
      <c r="P132" s="26">
        <v>801.26</v>
      </c>
      <c r="Q132" s="42">
        <f t="shared" si="40"/>
        <v>2176.2000000000003</v>
      </c>
      <c r="R132" s="28">
        <v>250</v>
      </c>
      <c r="S132" s="43">
        <f t="shared" si="41"/>
        <v>3227.46</v>
      </c>
      <c r="T132" s="30">
        <f t="shared" si="37"/>
        <v>143.81</v>
      </c>
      <c r="U132" s="85">
        <v>0</v>
      </c>
      <c r="V132" s="30">
        <v>0</v>
      </c>
      <c r="W132" s="30">
        <f>ROUND(SUM(T132:V132),2)</f>
        <v>143.81</v>
      </c>
      <c r="X132" s="88">
        <f>ROUND(S132-W132,2)</f>
        <v>3083.65</v>
      </c>
    </row>
    <row r="133" spans="1:24" ht="18" customHeight="1" thickBot="1" x14ac:dyDescent="0.4">
      <c r="A133" s="16">
        <v>110</v>
      </c>
      <c r="B133" s="106">
        <v>9901545088</v>
      </c>
      <c r="C133" s="106" t="s">
        <v>259</v>
      </c>
      <c r="D133" s="34">
        <v>1475575</v>
      </c>
      <c r="E133" s="108" t="s">
        <v>139</v>
      </c>
      <c r="F133" s="17" t="s">
        <v>115</v>
      </c>
      <c r="G133" s="35">
        <v>1693888400114</v>
      </c>
      <c r="H133" s="83">
        <v>51589214</v>
      </c>
      <c r="I133" s="17">
        <v>3164096234</v>
      </c>
      <c r="J133" s="37" t="s">
        <v>140</v>
      </c>
      <c r="K133" s="147">
        <v>44564</v>
      </c>
      <c r="L133" s="147"/>
      <c r="M133" s="146">
        <f ca="1">TODAY()-K133</f>
        <v>547</v>
      </c>
      <c r="N133" s="148">
        <v>72.540000000000006</v>
      </c>
      <c r="O133" s="16">
        <f t="shared" si="39"/>
        <v>30</v>
      </c>
      <c r="P133" s="26">
        <v>801.26</v>
      </c>
      <c r="Q133" s="73">
        <f>N133*O133</f>
        <v>2176.2000000000003</v>
      </c>
      <c r="R133" s="28">
        <v>250</v>
      </c>
      <c r="S133" s="112">
        <f t="shared" si="41"/>
        <v>3227.46</v>
      </c>
      <c r="T133" s="149">
        <f t="shared" si="37"/>
        <v>143.81</v>
      </c>
      <c r="U133" s="85">
        <v>0</v>
      </c>
      <c r="V133" s="30">
        <v>0</v>
      </c>
      <c r="W133" s="30">
        <f>ROUND(SUM(T133:V133),2)</f>
        <v>143.81</v>
      </c>
      <c r="X133" s="88">
        <f>ROUND(S133-W133,2)</f>
        <v>3083.65</v>
      </c>
    </row>
    <row r="134" spans="1:24" ht="18.5" thickBot="1" x14ac:dyDescent="0.45">
      <c r="A134" s="179" t="s">
        <v>51</v>
      </c>
      <c r="B134" s="180"/>
      <c r="C134" s="180"/>
      <c r="D134" s="180"/>
      <c r="E134" s="180"/>
      <c r="F134" s="181"/>
      <c r="G134" s="181"/>
      <c r="H134" s="181"/>
      <c r="I134" s="181"/>
      <c r="J134" s="181"/>
      <c r="K134" s="180"/>
      <c r="L134" s="180"/>
      <c r="M134" s="180"/>
      <c r="N134" s="180"/>
      <c r="O134" s="182"/>
      <c r="P134" s="74">
        <f>SUM(P100:P133)</f>
        <v>27242.839999999982</v>
      </c>
      <c r="Q134" s="74">
        <f>SUM(Q100:Q133)</f>
        <v>73990.799999999959</v>
      </c>
      <c r="R134" s="74">
        <f>SUM(R100:R133)</f>
        <v>8500</v>
      </c>
      <c r="S134" s="74">
        <f>SUM(S100:S133)</f>
        <v>109733.64000000007</v>
      </c>
      <c r="T134" s="74">
        <f>SUM(T100:T133)</f>
        <v>4889.5400000000009</v>
      </c>
      <c r="U134" s="75">
        <f>SUM(U100:U132)</f>
        <v>2819.08</v>
      </c>
      <c r="V134" s="75">
        <f>SUM(V132:V133)</f>
        <v>0</v>
      </c>
      <c r="W134" s="74">
        <f t="shared" ref="W134" si="46">SUM(W132:W133)</f>
        <v>287.62</v>
      </c>
      <c r="X134" s="74">
        <f>SUM(X100:X133)</f>
        <v>102025.01999999995</v>
      </c>
    </row>
    <row r="135" spans="1:24" ht="18" x14ac:dyDescent="0.4">
      <c r="A135" s="150"/>
      <c r="B135" s="150"/>
      <c r="C135" s="150"/>
      <c r="D135" s="150"/>
      <c r="E135" s="150"/>
      <c r="F135" s="150"/>
      <c r="G135" s="151"/>
      <c r="H135" s="150"/>
      <c r="I135" s="150"/>
      <c r="J135" s="150"/>
      <c r="K135" s="150"/>
      <c r="L135" s="150"/>
      <c r="M135" s="150"/>
      <c r="N135" s="150"/>
      <c r="O135" s="150"/>
      <c r="P135" s="152"/>
      <c r="Q135" s="152"/>
      <c r="R135" s="153"/>
      <c r="S135" s="153"/>
      <c r="T135" s="153"/>
      <c r="U135" s="153"/>
      <c r="V135" s="153"/>
      <c r="W135" s="153"/>
      <c r="X135" s="153"/>
    </row>
    <row r="136" spans="1:24" ht="18" x14ac:dyDescent="0.4">
      <c r="A136" s="150"/>
      <c r="B136" s="150"/>
      <c r="C136" s="150"/>
      <c r="D136" s="150"/>
      <c r="E136" s="150"/>
      <c r="F136" s="150"/>
      <c r="G136" s="151"/>
      <c r="H136" s="150"/>
      <c r="I136" s="150"/>
      <c r="J136" s="150"/>
      <c r="K136" s="150"/>
      <c r="L136" s="150"/>
      <c r="M136" s="150"/>
      <c r="N136" s="150"/>
      <c r="O136" s="150"/>
      <c r="P136" s="152"/>
      <c r="Q136" s="152"/>
      <c r="R136" s="153"/>
      <c r="S136" s="153"/>
      <c r="T136" s="153"/>
      <c r="U136" s="153"/>
      <c r="V136" s="153"/>
      <c r="W136" s="153"/>
      <c r="X136" s="153">
        <v>102</v>
      </c>
    </row>
    <row r="137" spans="1:24" ht="18" x14ac:dyDescent="0.4">
      <c r="A137" s="150"/>
      <c r="B137" s="150"/>
      <c r="C137" s="150"/>
      <c r="D137" s="150"/>
      <c r="E137" s="150"/>
      <c r="F137" s="150"/>
      <c r="G137" s="151"/>
      <c r="H137" s="150"/>
      <c r="I137" s="150"/>
      <c r="J137" s="150"/>
      <c r="K137" s="150"/>
      <c r="L137" s="150"/>
      <c r="M137" s="150"/>
      <c r="N137" s="150"/>
      <c r="O137" s="150"/>
      <c r="P137" s="152"/>
      <c r="Q137" s="152"/>
      <c r="R137" s="153"/>
      <c r="S137" s="153"/>
      <c r="T137" s="153"/>
      <c r="U137" s="153"/>
      <c r="V137" s="153"/>
      <c r="W137" s="153"/>
      <c r="X137" s="153"/>
    </row>
    <row r="138" spans="1:24" ht="18" x14ac:dyDescent="0.4">
      <c r="A138" s="150"/>
      <c r="B138" s="150"/>
      <c r="C138" s="150"/>
      <c r="D138" s="150"/>
      <c r="E138" s="150"/>
      <c r="F138" s="150"/>
      <c r="G138" s="151"/>
      <c r="H138" s="150"/>
      <c r="I138" s="150"/>
      <c r="J138" s="150"/>
      <c r="K138" s="150"/>
      <c r="L138" s="150"/>
      <c r="M138" s="150"/>
      <c r="N138" s="150"/>
      <c r="O138" s="150"/>
      <c r="P138" s="152"/>
      <c r="Q138" s="152"/>
      <c r="R138" s="153"/>
      <c r="S138" s="153"/>
      <c r="T138" s="153"/>
      <c r="U138" s="153"/>
      <c r="V138" s="153"/>
      <c r="W138" s="153"/>
      <c r="X138" s="153"/>
    </row>
    <row r="139" spans="1:24" ht="18.5" thickBot="1" x14ac:dyDescent="0.45">
      <c r="C139" s="4"/>
      <c r="E139" s="4"/>
      <c r="H139" s="4"/>
      <c r="I139" s="4"/>
      <c r="K139" s="4"/>
      <c r="L139" s="4"/>
      <c r="M139" s="4"/>
      <c r="N139" s="4"/>
      <c r="O139" s="4"/>
      <c r="P139" s="154"/>
      <c r="Q139" s="154"/>
      <c r="R139" s="155"/>
      <c r="S139" s="155"/>
      <c r="T139" s="155"/>
      <c r="U139" s="155"/>
      <c r="V139" s="155"/>
      <c r="W139" s="155"/>
      <c r="X139" s="155"/>
    </row>
    <row r="140" spans="1:24" ht="18" customHeight="1" thickBot="1" x14ac:dyDescent="0.4">
      <c r="A140" s="223"/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156"/>
      <c r="R140" s="224" t="s">
        <v>141</v>
      </c>
      <c r="S140" s="227" t="s">
        <v>17</v>
      </c>
      <c r="T140" s="228"/>
      <c r="U140" s="229"/>
      <c r="V140" s="205" t="s">
        <v>18</v>
      </c>
      <c r="W140" s="230" t="s">
        <v>142</v>
      </c>
    </row>
    <row r="141" spans="1:24" ht="18.5" thickBot="1" x14ac:dyDescent="0.4">
      <c r="A141" s="7"/>
      <c r="B141" s="7"/>
      <c r="C141" s="8"/>
      <c r="D141" s="8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23"/>
      <c r="P141" s="223"/>
      <c r="Q141" s="156"/>
      <c r="R141" s="225"/>
      <c r="S141" s="157">
        <v>201</v>
      </c>
      <c r="T141" s="9" t="s">
        <v>281</v>
      </c>
      <c r="U141" s="10" t="s">
        <v>282</v>
      </c>
      <c r="V141" s="206"/>
      <c r="W141" s="231"/>
    </row>
    <row r="142" spans="1:24" ht="54.5" thickBot="1" x14ac:dyDescent="0.45">
      <c r="A142" s="158"/>
      <c r="B142" s="158"/>
      <c r="C142" s="158"/>
      <c r="D142" s="159"/>
      <c r="E142" s="158"/>
      <c r="F142" s="158"/>
      <c r="G142" s="158"/>
      <c r="H142" s="158"/>
      <c r="I142" s="158"/>
      <c r="J142" s="159"/>
      <c r="K142" s="158"/>
      <c r="L142" s="158"/>
      <c r="M142" s="158"/>
      <c r="N142" s="158"/>
      <c r="O142" s="158"/>
      <c r="P142" s="158"/>
      <c r="Q142" s="160"/>
      <c r="R142" s="226"/>
      <c r="S142" s="161" t="s">
        <v>23</v>
      </c>
      <c r="T142" s="15" t="s">
        <v>24</v>
      </c>
      <c r="U142" s="15" t="s">
        <v>25</v>
      </c>
      <c r="V142" s="207"/>
      <c r="W142" s="232"/>
      <c r="X142" s="7"/>
    </row>
    <row r="143" spans="1:24" ht="18.5" thickBot="1" x14ac:dyDescent="0.45">
      <c r="A143" s="159"/>
      <c r="B143" s="159"/>
      <c r="C143" s="159"/>
      <c r="D143" s="159"/>
      <c r="E143" s="159"/>
      <c r="F143" s="159"/>
      <c r="G143" s="158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62">
        <f>S134+S92+S30</f>
        <v>358280.72000000026</v>
      </c>
      <c r="S143" s="163">
        <f>T30+T92+T134</f>
        <v>15964.799999999996</v>
      </c>
      <c r="T143" s="163">
        <f>U134+U92+U30</f>
        <v>15403.849999999999</v>
      </c>
      <c r="U143" s="163">
        <f>V134+V92+V30</f>
        <v>3584.1400000000003</v>
      </c>
      <c r="V143" s="163">
        <f>SUM(S143:U143)</f>
        <v>34952.789999999994</v>
      </c>
      <c r="W143" s="162">
        <f>X134+X92+X30</f>
        <v>323327.93</v>
      </c>
      <c r="X143" s="7"/>
    </row>
    <row r="144" spans="1:24" x14ac:dyDescent="0.35">
      <c r="C144" s="4"/>
      <c r="H144" s="4"/>
      <c r="I144" s="4"/>
      <c r="O144" s="164"/>
      <c r="P144" s="4"/>
      <c r="Q144" s="5"/>
      <c r="R144" s="165"/>
      <c r="V144" s="165"/>
      <c r="W144" s="165"/>
    </row>
    <row r="145" spans="3:23" x14ac:dyDescent="0.35">
      <c r="C145" s="4"/>
      <c r="H145" s="4"/>
      <c r="I145" s="4"/>
      <c r="O145" s="164"/>
      <c r="P145" s="4"/>
      <c r="Q145" s="5"/>
      <c r="W145" s="165"/>
    </row>
    <row r="146" spans="3:23" hidden="1" x14ac:dyDescent="0.35">
      <c r="C146" s="4"/>
      <c r="H146" s="4"/>
      <c r="I146" s="4"/>
      <c r="O146" s="164"/>
      <c r="P146" s="4"/>
      <c r="Q146" s="5"/>
    </row>
    <row r="147" spans="3:23" hidden="1" x14ac:dyDescent="0.35">
      <c r="C147" s="4"/>
      <c r="H147" s="4"/>
      <c r="I147" s="4"/>
      <c r="O147" s="164"/>
      <c r="P147" s="4"/>
      <c r="Q147" s="5"/>
    </row>
    <row r="148" spans="3:23" hidden="1" x14ac:dyDescent="0.35">
      <c r="C148" s="4"/>
      <c r="H148" s="4"/>
      <c r="I148" s="4"/>
      <c r="O148" s="4"/>
      <c r="P148" s="4"/>
      <c r="Q148" s="5"/>
      <c r="R148" s="165"/>
      <c r="S148" s="165"/>
    </row>
    <row r="149" spans="3:23" ht="18" hidden="1" x14ac:dyDescent="0.4">
      <c r="C149" s="166" t="s">
        <v>143</v>
      </c>
      <c r="E149" s="167"/>
      <c r="F149" s="168"/>
      <c r="H149" s="4"/>
      <c r="I149" s="4"/>
      <c r="O149" s="4"/>
      <c r="P149" s="4"/>
      <c r="Q149" s="169"/>
      <c r="R149" s="169"/>
      <c r="S149" s="169"/>
      <c r="T149" s="169" t="s">
        <v>144</v>
      </c>
      <c r="W149" s="165"/>
    </row>
    <row r="150" spans="3:23" ht="25" hidden="1" x14ac:dyDescent="0.5">
      <c r="C150" s="4"/>
      <c r="D150" s="2"/>
      <c r="E150" s="221" t="s">
        <v>275</v>
      </c>
      <c r="F150" s="221"/>
      <c r="G150" s="170"/>
      <c r="H150" s="171"/>
      <c r="I150" s="171"/>
      <c r="J150" s="171"/>
      <c r="K150" s="172"/>
      <c r="L150" s="172"/>
      <c r="M150" s="172"/>
      <c r="N150" s="172"/>
      <c r="O150" s="173"/>
      <c r="P150" s="173"/>
      <c r="Q150" s="174"/>
      <c r="R150" s="170"/>
      <c r="S150" s="170"/>
      <c r="T150" s="170"/>
      <c r="U150" s="222" t="s">
        <v>288</v>
      </c>
      <c r="V150" s="222"/>
      <c r="W150" s="222"/>
    </row>
    <row r="151" spans="3:23" ht="25" hidden="1" x14ac:dyDescent="0.5">
      <c r="C151" s="4"/>
      <c r="D151" s="2"/>
      <c r="E151" s="220" t="s">
        <v>276</v>
      </c>
      <c r="F151" s="220"/>
      <c r="G151" s="170"/>
      <c r="H151" s="171"/>
      <c r="I151" s="171"/>
      <c r="J151" s="171"/>
      <c r="K151" s="172"/>
      <c r="L151" s="172"/>
      <c r="M151" s="172"/>
      <c r="N151" s="172"/>
      <c r="O151" s="173"/>
      <c r="P151" s="173"/>
      <c r="Q151" s="174"/>
      <c r="R151" s="170"/>
      <c r="S151" s="170"/>
      <c r="T151" s="170"/>
      <c r="U151" s="220" t="s">
        <v>289</v>
      </c>
      <c r="V151" s="220"/>
      <c r="W151" s="220"/>
    </row>
    <row r="152" spans="3:23" ht="25" hidden="1" x14ac:dyDescent="0.5">
      <c r="C152" s="4"/>
      <c r="D152" s="2"/>
      <c r="E152" s="220" t="s">
        <v>145</v>
      </c>
      <c r="F152" s="220"/>
      <c r="G152" s="170"/>
      <c r="H152" s="171"/>
      <c r="I152" s="171"/>
      <c r="J152" s="171"/>
      <c r="K152" s="172"/>
      <c r="L152" s="172"/>
      <c r="M152" s="172"/>
      <c r="N152" s="172"/>
      <c r="O152" s="173"/>
      <c r="P152" s="173"/>
      <c r="Q152" s="175"/>
      <c r="R152" s="170"/>
      <c r="S152" s="170"/>
      <c r="T152" s="170"/>
      <c r="U152" s="220" t="s">
        <v>145</v>
      </c>
      <c r="V152" s="220"/>
      <c r="W152" s="220"/>
    </row>
    <row r="153" spans="3:23" ht="18" hidden="1" x14ac:dyDescent="0.4">
      <c r="C153" s="4"/>
      <c r="D153" s="2"/>
      <c r="E153" s="2"/>
      <c r="F153" s="2"/>
      <c r="G153" s="1"/>
      <c r="H153" s="1"/>
      <c r="I153" s="1"/>
      <c r="J153" s="2"/>
      <c r="K153" s="2"/>
      <c r="L153" s="2"/>
      <c r="M153" s="2"/>
      <c r="N153" s="1"/>
      <c r="O153" s="2"/>
      <c r="P153" s="2"/>
      <c r="Q153" s="6"/>
      <c r="R153" s="1"/>
      <c r="S153" s="1"/>
      <c r="T153" s="1"/>
      <c r="U153" s="2"/>
    </row>
    <row r="154" spans="3:23" hidden="1" x14ac:dyDescent="0.35"/>
    <row r="155" spans="3:23" hidden="1" x14ac:dyDescent="0.35"/>
    <row r="156" spans="3:23" hidden="1" x14ac:dyDescent="0.35"/>
    <row r="157" spans="3:23" hidden="1" x14ac:dyDescent="0.35"/>
    <row r="158" spans="3:23" ht="15" hidden="1" customHeight="1" x14ac:dyDescent="0.35"/>
    <row r="159" spans="3:23" hidden="1" x14ac:dyDescent="0.35"/>
  </sheetData>
  <sheetProtection algorithmName="SHA-512" hashValue="L71stwcFkcg5qEhnS6AHec/T2DMcv7ODNSCi7NVuRdttlsAfFpK3hnEXpt99Gxi7eAC1USCqnPYJjjMnLGiltw==" saltValue="3/Ecru1ZJc4SiOdj8IjTLg==" spinCount="100000" sheet="1" objects="1" scenarios="1" selectLockedCells="1" selectUnlockedCells="1"/>
  <mergeCells count="87">
    <mergeCell ref="E97:E99"/>
    <mergeCell ref="T4:V4"/>
    <mergeCell ref="W4:W6"/>
    <mergeCell ref="L4:L6"/>
    <mergeCell ref="D4:D6"/>
    <mergeCell ref="D35:D37"/>
    <mergeCell ref="D97:D99"/>
    <mergeCell ref="M97:M99"/>
    <mergeCell ref="F97:F99"/>
    <mergeCell ref="P4:P5"/>
    <mergeCell ref="Q4:Q5"/>
    <mergeCell ref="R4:R5"/>
    <mergeCell ref="S4:S6"/>
    <mergeCell ref="K97:K99"/>
    <mergeCell ref="K35:K37"/>
    <mergeCell ref="N35:N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U152:W152"/>
    <mergeCell ref="E150:F150"/>
    <mergeCell ref="U150:W150"/>
    <mergeCell ref="A140:N140"/>
    <mergeCell ref="O140:O141"/>
    <mergeCell ref="P140:P141"/>
    <mergeCell ref="R140:R142"/>
    <mergeCell ref="S140:U140"/>
    <mergeCell ref="V140:V142"/>
    <mergeCell ref="W140:W142"/>
    <mergeCell ref="E141:N141"/>
    <mergeCell ref="E151:F151"/>
    <mergeCell ref="U151:W151"/>
    <mergeCell ref="E152:F152"/>
    <mergeCell ref="A34:X34"/>
    <mergeCell ref="A30:O30"/>
    <mergeCell ref="X97:X99"/>
    <mergeCell ref="S97:S99"/>
    <mergeCell ref="T97:V97"/>
    <mergeCell ref="W97:W99"/>
    <mergeCell ref="I97:I99"/>
    <mergeCell ref="N97:N99"/>
    <mergeCell ref="O97:O99"/>
    <mergeCell ref="P97:P98"/>
    <mergeCell ref="Q97:Q98"/>
    <mergeCell ref="R97:R98"/>
    <mergeCell ref="A92:O92"/>
    <mergeCell ref="A96:W96"/>
    <mergeCell ref="A97:A99"/>
    <mergeCell ref="B97:B99"/>
    <mergeCell ref="A134:O134"/>
    <mergeCell ref="L97:L99"/>
    <mergeCell ref="J97:J99"/>
    <mergeCell ref="F35:F37"/>
    <mergeCell ref="L35:L37"/>
    <mergeCell ref="G97:G99"/>
    <mergeCell ref="H97:H99"/>
    <mergeCell ref="C97:C99"/>
    <mergeCell ref="A35:A37"/>
    <mergeCell ref="B35:B37"/>
    <mergeCell ref="C35:C37"/>
    <mergeCell ref="E35:E37"/>
    <mergeCell ref="G35:G37"/>
    <mergeCell ref="H35:H37"/>
    <mergeCell ref="I35:I37"/>
    <mergeCell ref="J35:J37"/>
  </mergeCells>
  <pageMargins left="0.23622047244094491" right="0.23622047244094491" top="0.74803149606299213" bottom="0.74803149606299213" header="0.31496062992125984" footer="0.31496062992125984"/>
  <pageSetup scale="41" fitToHeight="0" orientation="landscape" r:id="rId1"/>
  <headerFooter>
    <oddHeader xml:space="preserve">&amp;L&amp;G&amp;C&amp;"Century Gothic,Negrita"&amp;12AUTORIDAD PARA EL MANEJO SUSTENTABLE DE LA CUENCA Y DEL LAGO DE AMATITLÁN 
NÓMINA CORRESPONDIENTE AL MES DE JUNIO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2023-07-04T15:38:50Z</dcterms:modified>
</cp:coreProperties>
</file>