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5" i="1" l="1"/>
  <c r="S92" i="1"/>
  <c r="R144" i="1" s="1"/>
  <c r="P135" i="1"/>
  <c r="Q135" i="1"/>
  <c r="P92" i="1"/>
  <c r="Q92" i="1"/>
  <c r="P30" i="1"/>
  <c r="R90" i="1"/>
  <c r="Q90" i="1"/>
  <c r="P90" i="1"/>
  <c r="T10" i="1"/>
  <c r="T14" i="1"/>
  <c r="T18" i="1"/>
  <c r="T22" i="1"/>
  <c r="T26" i="1"/>
  <c r="R135" i="1"/>
  <c r="R92" i="1"/>
  <c r="T8" i="1"/>
  <c r="T9" i="1"/>
  <c r="T11" i="1"/>
  <c r="T12" i="1"/>
  <c r="T13" i="1"/>
  <c r="T15" i="1"/>
  <c r="T16" i="1"/>
  <c r="T17" i="1"/>
  <c r="T19" i="1"/>
  <c r="T20" i="1"/>
  <c r="T21" i="1"/>
  <c r="T23" i="1"/>
  <c r="T24" i="1"/>
  <c r="T25" i="1"/>
  <c r="T27" i="1"/>
  <c r="T28" i="1"/>
  <c r="T29" i="1"/>
  <c r="U135" i="1"/>
  <c r="U92" i="1"/>
  <c r="V92" i="1"/>
  <c r="U144" i="1" s="1"/>
  <c r="V135" i="1" l="1"/>
  <c r="U30" i="1"/>
  <c r="T144" i="1" s="1"/>
  <c r="V30" i="1"/>
  <c r="Q7" i="1"/>
  <c r="R30" i="1" l="1"/>
  <c r="O47" i="1"/>
  <c r="Q47" i="1" s="1"/>
  <c r="O23" i="1"/>
  <c r="Q23" i="1" s="1"/>
  <c r="S23" i="1" s="1"/>
  <c r="M23" i="1"/>
  <c r="O22" i="1"/>
  <c r="Q22" i="1" s="1"/>
  <c r="S22" i="1" s="1"/>
  <c r="O21" i="1"/>
  <c r="Q21" i="1" s="1"/>
  <c r="S21" i="1" s="1"/>
  <c r="M21" i="1"/>
  <c r="O20" i="1"/>
  <c r="Q20" i="1" s="1"/>
  <c r="S20" i="1" s="1"/>
  <c r="O19" i="1"/>
  <c r="Q19" i="1" s="1"/>
  <c r="S19" i="1" s="1"/>
  <c r="M19" i="1"/>
  <c r="O130" i="1"/>
  <c r="Q130" i="1" s="1"/>
  <c r="O131" i="1"/>
  <c r="Q131" i="1" s="1"/>
  <c r="S131" i="1" s="1"/>
  <c r="O132" i="1"/>
  <c r="Q132" i="1" s="1"/>
  <c r="T132" i="1" s="1"/>
  <c r="W132" i="1" s="1"/>
  <c r="O110" i="1"/>
  <c r="Q110" i="1" s="1"/>
  <c r="O111" i="1"/>
  <c r="Q111" i="1" s="1"/>
  <c r="T111" i="1" s="1"/>
  <c r="W111" i="1" s="1"/>
  <c r="O112" i="1"/>
  <c r="Q112" i="1" s="1"/>
  <c r="O113" i="1"/>
  <c r="Q113" i="1" s="1"/>
  <c r="S113" i="1" s="1"/>
  <c r="O114" i="1"/>
  <c r="Q114" i="1" s="1"/>
  <c r="S114" i="1" s="1"/>
  <c r="O71" i="1"/>
  <c r="Q71" i="1" s="1"/>
  <c r="S71" i="1" s="1"/>
  <c r="O72" i="1"/>
  <c r="Q72" i="1" s="1"/>
  <c r="S72" i="1" s="1"/>
  <c r="O73" i="1"/>
  <c r="Q73" i="1" s="1"/>
  <c r="O74" i="1"/>
  <c r="Q74" i="1" s="1"/>
  <c r="O75" i="1"/>
  <c r="Q75" i="1" s="1"/>
  <c r="O76" i="1"/>
  <c r="Q76" i="1" s="1"/>
  <c r="O67" i="1"/>
  <c r="Q67" i="1" s="1"/>
  <c r="O49" i="1"/>
  <c r="Q49" i="1" s="1"/>
  <c r="O46" i="1"/>
  <c r="Q46" i="1" s="1"/>
  <c r="S46" i="1" s="1"/>
  <c r="O45" i="1"/>
  <c r="Q45" i="1" s="1"/>
  <c r="S47" i="1" l="1"/>
  <c r="T47" i="1"/>
  <c r="W47" i="1" s="1"/>
  <c r="W23" i="1"/>
  <c r="W22" i="1"/>
  <c r="W21" i="1"/>
  <c r="W20" i="1"/>
  <c r="W19" i="1"/>
  <c r="S111" i="1"/>
  <c r="T131" i="1"/>
  <c r="W131" i="1" s="1"/>
  <c r="X131" i="1" s="1"/>
  <c r="T67" i="1"/>
  <c r="W67" i="1" s="1"/>
  <c r="S67" i="1"/>
  <c r="T76" i="1"/>
  <c r="W76" i="1" s="1"/>
  <c r="S76" i="1"/>
  <c r="S74" i="1"/>
  <c r="T74" i="1"/>
  <c r="S73" i="1"/>
  <c r="T73" i="1"/>
  <c r="T130" i="1"/>
  <c r="W130" i="1" s="1"/>
  <c r="S130" i="1"/>
  <c r="T110" i="1"/>
  <c r="W110" i="1" s="1"/>
  <c r="X110" i="1" s="1"/>
  <c r="S110" i="1"/>
  <c r="X111" i="1"/>
  <c r="S75" i="1"/>
  <c r="T75" i="1"/>
  <c r="T112" i="1"/>
  <c r="W112" i="1" s="1"/>
  <c r="S112" i="1"/>
  <c r="T72" i="1"/>
  <c r="W72" i="1" s="1"/>
  <c r="X72" i="1" s="1"/>
  <c r="T114" i="1"/>
  <c r="W114" i="1" s="1"/>
  <c r="S132" i="1"/>
  <c r="X132" i="1" s="1"/>
  <c r="T71" i="1"/>
  <c r="W71" i="1" s="1"/>
  <c r="X71" i="1" s="1"/>
  <c r="T113" i="1"/>
  <c r="S49" i="1"/>
  <c r="T49" i="1"/>
  <c r="W49" i="1" s="1"/>
  <c r="T46" i="1"/>
  <c r="W46" i="1" s="1"/>
  <c r="X46" i="1" s="1"/>
  <c r="T45" i="1"/>
  <c r="W45" i="1" s="1"/>
  <c r="S45" i="1"/>
  <c r="X45" i="1" l="1"/>
  <c r="X47" i="1"/>
  <c r="X49" i="1"/>
  <c r="X23" i="1"/>
  <c r="X22" i="1"/>
  <c r="X21" i="1"/>
  <c r="X20" i="1"/>
  <c r="X19" i="1"/>
  <c r="X130" i="1"/>
  <c r="X67" i="1"/>
  <c r="X76" i="1"/>
  <c r="O39" i="1" l="1"/>
  <c r="O40" i="1"/>
  <c r="O29" i="1" l="1"/>
  <c r="O16" i="1"/>
  <c r="Q16" i="1" l="1"/>
  <c r="S16" i="1" s="1"/>
  <c r="W16" i="1" l="1"/>
  <c r="O28" i="1"/>
  <c r="X16" i="1" l="1"/>
  <c r="O27" i="1" l="1"/>
  <c r="O59" i="1" l="1"/>
  <c r="M57" i="1" l="1"/>
  <c r="M134" i="1"/>
  <c r="M133" i="1"/>
  <c r="M91" i="1"/>
  <c r="M29" i="1"/>
  <c r="M28" i="1"/>
  <c r="M27" i="1"/>
  <c r="M7" i="1"/>
  <c r="M118" i="1"/>
  <c r="M119" i="1"/>
  <c r="M8" i="1" l="1"/>
  <c r="O133" i="1" l="1"/>
  <c r="O134" i="1"/>
  <c r="O101" i="1"/>
  <c r="O102" i="1"/>
  <c r="O103" i="1"/>
  <c r="O104" i="1"/>
  <c r="O105" i="1"/>
  <c r="O106" i="1"/>
  <c r="O107" i="1"/>
  <c r="O108" i="1"/>
  <c r="O109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00" i="1"/>
  <c r="O80" i="1"/>
  <c r="O81" i="1"/>
  <c r="O82" i="1"/>
  <c r="O83" i="1"/>
  <c r="O84" i="1"/>
  <c r="O85" i="1"/>
  <c r="O86" i="1"/>
  <c r="O87" i="1"/>
  <c r="O88" i="1"/>
  <c r="O89" i="1"/>
  <c r="O91" i="1"/>
  <c r="O65" i="1"/>
  <c r="O66" i="1"/>
  <c r="O68" i="1"/>
  <c r="O69" i="1"/>
  <c r="O70" i="1"/>
  <c r="O77" i="1"/>
  <c r="O78" i="1"/>
  <c r="O79" i="1"/>
  <c r="O64" i="1"/>
  <c r="O50" i="1"/>
  <c r="O51" i="1"/>
  <c r="O52" i="1"/>
  <c r="O53" i="1"/>
  <c r="O54" i="1"/>
  <c r="O55" i="1"/>
  <c r="O56" i="1"/>
  <c r="O57" i="1"/>
  <c r="O58" i="1"/>
  <c r="O60" i="1"/>
  <c r="O61" i="1"/>
  <c r="O62" i="1"/>
  <c r="O63" i="1"/>
  <c r="O41" i="1"/>
  <c r="O42" i="1"/>
  <c r="O43" i="1"/>
  <c r="O44" i="1"/>
  <c r="O48" i="1"/>
  <c r="Q48" i="1" s="1"/>
  <c r="O9" i="1"/>
  <c r="O10" i="1"/>
  <c r="O11" i="1"/>
  <c r="O12" i="1"/>
  <c r="O13" i="1"/>
  <c r="O14" i="1"/>
  <c r="O15" i="1"/>
  <c r="O17" i="1"/>
  <c r="O18" i="1"/>
  <c r="O24" i="1"/>
  <c r="O25" i="1"/>
  <c r="O26" i="1"/>
  <c r="Q29" i="1"/>
  <c r="S29" i="1" s="1"/>
  <c r="S48" i="1" l="1"/>
  <c r="T48" i="1"/>
  <c r="W48" i="1" s="1"/>
  <c r="X48" i="1" l="1"/>
  <c r="Q134" i="1" l="1"/>
  <c r="Q133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09" i="1"/>
  <c r="S109" i="1" s="1"/>
  <c r="Q108" i="1"/>
  <c r="Q107" i="1"/>
  <c r="Q106" i="1"/>
  <c r="Q105" i="1"/>
  <c r="Q104" i="1"/>
  <c r="Q103" i="1"/>
  <c r="Q102" i="1"/>
  <c r="Q101" i="1"/>
  <c r="Q100" i="1"/>
  <c r="Q91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0" i="1"/>
  <c r="Q69" i="1"/>
  <c r="Q6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4" i="1"/>
  <c r="S44" i="1" s="1"/>
  <c r="Q43" i="1"/>
  <c r="Q42" i="1"/>
  <c r="Q41" i="1"/>
  <c r="Q40" i="1"/>
  <c r="Q39" i="1"/>
  <c r="Q28" i="1"/>
  <c r="S28" i="1" s="1"/>
  <c r="Q27" i="1"/>
  <c r="S27" i="1" s="1"/>
  <c r="Q26" i="1"/>
  <c r="S26" i="1" s="1"/>
  <c r="Q25" i="1"/>
  <c r="S25" i="1" s="1"/>
  <c r="Q24" i="1"/>
  <c r="S24" i="1" s="1"/>
  <c r="Q18" i="1"/>
  <c r="S18" i="1" s="1"/>
  <c r="M18" i="1"/>
  <c r="Q17" i="1"/>
  <c r="S17" i="1" s="1"/>
  <c r="M17" i="1"/>
  <c r="Q15" i="1"/>
  <c r="S15" i="1" s="1"/>
  <c r="M15" i="1"/>
  <c r="Q14" i="1"/>
  <c r="S14" i="1" s="1"/>
  <c r="M14" i="1"/>
  <c r="Q13" i="1"/>
  <c r="S13" i="1" s="1"/>
  <c r="M13" i="1"/>
  <c r="Q12" i="1"/>
  <c r="S12" i="1" s="1"/>
  <c r="M12" i="1"/>
  <c r="Q11" i="1"/>
  <c r="S11" i="1" s="1"/>
  <c r="M11" i="1"/>
  <c r="Q10" i="1"/>
  <c r="S10" i="1" s="1"/>
  <c r="M10" i="1"/>
  <c r="Q9" i="1"/>
  <c r="S9" i="1" s="1"/>
  <c r="M9" i="1"/>
  <c r="Q8" i="1"/>
  <c r="A8" i="1"/>
  <c r="A9" i="1" s="1"/>
  <c r="A10" i="1" s="1"/>
  <c r="A11" i="1" s="1"/>
  <c r="A12" i="1" s="1"/>
  <c r="A13" i="1" s="1"/>
  <c r="A14" i="1" s="1"/>
  <c r="A15" i="1" s="1"/>
  <c r="A16" i="1" s="1"/>
  <c r="S7" i="1"/>
  <c r="S8" i="1" l="1"/>
  <c r="S30" i="1" s="1"/>
  <c r="Q30" i="1"/>
  <c r="A17" i="1"/>
  <c r="A18" i="1" s="1"/>
  <c r="T50" i="1"/>
  <c r="W50" i="1" s="1"/>
  <c r="S121" i="1"/>
  <c r="S42" i="1"/>
  <c r="T53" i="1"/>
  <c r="W53" i="1" s="1"/>
  <c r="T61" i="1"/>
  <c r="W61" i="1" s="1"/>
  <c r="S69" i="1"/>
  <c r="T80" i="1"/>
  <c r="W80" i="1" s="1"/>
  <c r="T88" i="1"/>
  <c r="W88" i="1" s="1"/>
  <c r="T102" i="1"/>
  <c r="W102" i="1" s="1"/>
  <c r="W113" i="1"/>
  <c r="T122" i="1"/>
  <c r="W122" i="1" s="1"/>
  <c r="T7" i="1"/>
  <c r="S60" i="1"/>
  <c r="T101" i="1"/>
  <c r="W101" i="1" s="1"/>
  <c r="T43" i="1"/>
  <c r="W43" i="1" s="1"/>
  <c r="T54" i="1"/>
  <c r="W54" i="1" s="1"/>
  <c r="S89" i="1"/>
  <c r="S115" i="1"/>
  <c r="X112" i="1" s="1"/>
  <c r="T123" i="1"/>
  <c r="W123" i="1" s="1"/>
  <c r="S133" i="1"/>
  <c r="T55" i="1"/>
  <c r="W55" i="1" s="1"/>
  <c r="T63" i="1"/>
  <c r="W63" i="1" s="1"/>
  <c r="T82" i="1"/>
  <c r="W82" i="1" s="1"/>
  <c r="T90" i="1"/>
  <c r="T104" i="1"/>
  <c r="W104" i="1" s="1"/>
  <c r="T116" i="1"/>
  <c r="W116" i="1" s="1"/>
  <c r="S124" i="1"/>
  <c r="S52" i="1"/>
  <c r="T109" i="1"/>
  <c r="W109" i="1" s="1"/>
  <c r="W17" i="1"/>
  <c r="T70" i="1"/>
  <c r="W70" i="1" s="1"/>
  <c r="W74" i="1"/>
  <c r="X74" i="1" s="1"/>
  <c r="S83" i="1"/>
  <c r="S91" i="1"/>
  <c r="T105" i="1"/>
  <c r="W105" i="1" s="1"/>
  <c r="T117" i="1"/>
  <c r="W117" i="1" s="1"/>
  <c r="S125" i="1"/>
  <c r="W11" i="1"/>
  <c r="T68" i="1"/>
  <c r="S129" i="1"/>
  <c r="S62" i="1"/>
  <c r="S56" i="1"/>
  <c r="W24" i="1"/>
  <c r="T39" i="1"/>
  <c r="T57" i="1"/>
  <c r="W57" i="1" s="1"/>
  <c r="T64" i="1"/>
  <c r="W64" i="1" s="1"/>
  <c r="T84" i="1"/>
  <c r="W84" i="1" s="1"/>
  <c r="T106" i="1"/>
  <c r="W106" i="1" s="1"/>
  <c r="S118" i="1"/>
  <c r="S126" i="1"/>
  <c r="S87" i="1"/>
  <c r="W12" i="1"/>
  <c r="S103" i="1"/>
  <c r="W10" i="1"/>
  <c r="W25" i="1"/>
  <c r="W27" i="1"/>
  <c r="S40" i="1"/>
  <c r="T51" i="1"/>
  <c r="W51" i="1" s="1"/>
  <c r="S58" i="1"/>
  <c r="T65" i="1"/>
  <c r="W65" i="1" s="1"/>
  <c r="S77" i="1"/>
  <c r="S85" i="1"/>
  <c r="S107" i="1"/>
  <c r="T119" i="1"/>
  <c r="W119" i="1" s="1"/>
  <c r="T127" i="1"/>
  <c r="W127" i="1" s="1"/>
  <c r="S79" i="1"/>
  <c r="T81" i="1"/>
  <c r="W81" i="1" s="1"/>
  <c r="W9" i="1"/>
  <c r="W28" i="1"/>
  <c r="T41" i="1"/>
  <c r="W41" i="1" s="1"/>
  <c r="T59" i="1"/>
  <c r="W59" i="1" s="1"/>
  <c r="T66" i="1"/>
  <c r="W66" i="1" s="1"/>
  <c r="T78" i="1"/>
  <c r="W78" i="1" s="1"/>
  <c r="T86" i="1"/>
  <c r="W86" i="1" s="1"/>
  <c r="T108" i="1"/>
  <c r="W108" i="1" s="1"/>
  <c r="S120" i="1"/>
  <c r="S128" i="1"/>
  <c r="W15" i="1"/>
  <c r="T126" i="1"/>
  <c r="W126" i="1" s="1"/>
  <c r="T118" i="1"/>
  <c r="W118" i="1" s="1"/>
  <c r="T125" i="1"/>
  <c r="W125" i="1" s="1"/>
  <c r="W8" i="1"/>
  <c r="T58" i="1"/>
  <c r="W58" i="1" s="1"/>
  <c r="W26" i="1"/>
  <c r="T77" i="1"/>
  <c r="S39" i="1"/>
  <c r="W13" i="1"/>
  <c r="T44" i="1"/>
  <c r="W44" i="1" s="1"/>
  <c r="X44" i="1" s="1"/>
  <c r="W73" i="1"/>
  <c r="X73" i="1" s="1"/>
  <c r="W18" i="1"/>
  <c r="S55" i="1"/>
  <c r="T103" i="1"/>
  <c r="W103" i="1" s="1"/>
  <c r="T133" i="1"/>
  <c r="S86" i="1"/>
  <c r="T62" i="1"/>
  <c r="W62" i="1" s="1"/>
  <c r="T89" i="1"/>
  <c r="W89" i="1" s="1"/>
  <c r="T107" i="1"/>
  <c r="W107" i="1" s="1"/>
  <c r="T69" i="1"/>
  <c r="W69" i="1" s="1"/>
  <c r="T121" i="1"/>
  <c r="W121" i="1" s="1"/>
  <c r="S70" i="1"/>
  <c r="S122" i="1"/>
  <c r="S65" i="1"/>
  <c r="S78" i="1"/>
  <c r="T115" i="1"/>
  <c r="W115" i="1" s="1"/>
  <c r="T129" i="1"/>
  <c r="W129" i="1" s="1"/>
  <c r="S54" i="1"/>
  <c r="S51" i="1"/>
  <c r="S63" i="1"/>
  <c r="S81" i="1"/>
  <c r="T85" i="1"/>
  <c r="W85" i="1" s="1"/>
  <c r="S100" i="1"/>
  <c r="S104" i="1"/>
  <c r="S108" i="1"/>
  <c r="S116" i="1"/>
  <c r="S59" i="1"/>
  <c r="S90" i="1"/>
  <c r="T100" i="1"/>
  <c r="S119" i="1"/>
  <c r="S123" i="1"/>
  <c r="S127" i="1"/>
  <c r="S66" i="1"/>
  <c r="S82" i="1"/>
  <c r="S101" i="1"/>
  <c r="S105" i="1"/>
  <c r="S117" i="1"/>
  <c r="X114" i="1" s="1"/>
  <c r="W14" i="1"/>
  <c r="W29" i="1"/>
  <c r="T40" i="1"/>
  <c r="W40" i="1" s="1"/>
  <c r="T42" i="1"/>
  <c r="W42" i="1" s="1"/>
  <c r="T52" i="1"/>
  <c r="W52" i="1" s="1"/>
  <c r="T56" i="1"/>
  <c r="W56" i="1" s="1"/>
  <c r="T60" i="1"/>
  <c r="W60" i="1" s="1"/>
  <c r="W75" i="1"/>
  <c r="X75" i="1" s="1"/>
  <c r="T79" i="1"/>
  <c r="W79" i="1" s="1"/>
  <c r="T83" i="1"/>
  <c r="W83" i="1" s="1"/>
  <c r="T87" i="1"/>
  <c r="W87" i="1" s="1"/>
  <c r="T91" i="1"/>
  <c r="W91" i="1" s="1"/>
  <c r="T120" i="1"/>
  <c r="W120" i="1" s="1"/>
  <c r="T124" i="1"/>
  <c r="W124" i="1" s="1"/>
  <c r="T128" i="1"/>
  <c r="W128" i="1" s="1"/>
  <c r="S102" i="1"/>
  <c r="S106" i="1"/>
  <c r="S41" i="1"/>
  <c r="S43" i="1"/>
  <c r="S50" i="1"/>
  <c r="X50" i="1" s="1"/>
  <c r="S53" i="1"/>
  <c r="S57" i="1"/>
  <c r="S61" i="1"/>
  <c r="S64" i="1"/>
  <c r="S68" i="1"/>
  <c r="S80" i="1"/>
  <c r="S84" i="1"/>
  <c r="S88" i="1"/>
  <c r="W90" i="1" l="1"/>
  <c r="X90" i="1" s="1"/>
  <c r="T92" i="1"/>
  <c r="W68" i="1"/>
  <c r="W100" i="1"/>
  <c r="X100" i="1" s="1"/>
  <c r="W133" i="1"/>
  <c r="X133" i="1" s="1"/>
  <c r="W39" i="1"/>
  <c r="X39" i="1" s="1"/>
  <c r="W7" i="1"/>
  <c r="W30" i="1" s="1"/>
  <c r="T30" i="1"/>
  <c r="W77" i="1"/>
  <c r="X77" i="1" s="1"/>
  <c r="X11" i="1"/>
  <c r="A19" i="1"/>
  <c r="A20" i="1" s="1"/>
  <c r="A21" i="1" s="1"/>
  <c r="A22" i="1" s="1"/>
  <c r="A23" i="1" s="1"/>
  <c r="X113" i="1"/>
  <c r="X64" i="1"/>
  <c r="X122" i="1"/>
  <c r="X80" i="1"/>
  <c r="X108" i="1"/>
  <c r="X25" i="1"/>
  <c r="X12" i="1"/>
  <c r="X106" i="1"/>
  <c r="X57" i="1"/>
  <c r="X10" i="1"/>
  <c r="X105" i="1"/>
  <c r="X82" i="1"/>
  <c r="X17" i="1"/>
  <c r="X127" i="1"/>
  <c r="X109" i="1"/>
  <c r="X116" i="1"/>
  <c r="X101" i="1"/>
  <c r="X88" i="1"/>
  <c r="X84" i="1"/>
  <c r="X119" i="1"/>
  <c r="X65" i="1"/>
  <c r="X27" i="1"/>
  <c r="X51" i="1"/>
  <c r="X68" i="1"/>
  <c r="X66" i="1"/>
  <c r="X28" i="1"/>
  <c r="X102" i="1"/>
  <c r="X61" i="1"/>
  <c r="X59" i="1"/>
  <c r="X9" i="1"/>
  <c r="X53" i="1"/>
  <c r="X104" i="1"/>
  <c r="X63" i="1"/>
  <c r="X54" i="1"/>
  <c r="X86" i="1"/>
  <c r="X81" i="1"/>
  <c r="X24" i="1"/>
  <c r="X117" i="1"/>
  <c r="X70" i="1"/>
  <c r="X55" i="1"/>
  <c r="X123" i="1"/>
  <c r="X43" i="1"/>
  <c r="X78" i="1"/>
  <c r="X41" i="1"/>
  <c r="X120" i="1"/>
  <c r="X56" i="1"/>
  <c r="X29" i="1"/>
  <c r="X18" i="1"/>
  <c r="X8" i="1"/>
  <c r="X91" i="1"/>
  <c r="X52" i="1"/>
  <c r="X89" i="1"/>
  <c r="X125" i="1"/>
  <c r="X118" i="1"/>
  <c r="X83" i="1"/>
  <c r="X85" i="1"/>
  <c r="X115" i="1"/>
  <c r="X126" i="1"/>
  <c r="X79" i="1"/>
  <c r="X62" i="1"/>
  <c r="X42" i="1"/>
  <c r="X128" i="1"/>
  <c r="X121" i="1"/>
  <c r="X103" i="1"/>
  <c r="X26" i="1"/>
  <c r="X87" i="1"/>
  <c r="X129" i="1"/>
  <c r="X124" i="1"/>
  <c r="X60" i="1"/>
  <c r="X69" i="1"/>
  <c r="X58" i="1"/>
  <c r="X15" i="1"/>
  <c r="X14" i="1"/>
  <c r="X7" i="1" l="1"/>
  <c r="W92" i="1"/>
  <c r="A24" i="1"/>
  <c r="A25" i="1" s="1"/>
  <c r="A26" i="1" s="1"/>
  <c r="A27" i="1" s="1"/>
  <c r="A28" i="1" s="1"/>
  <c r="A29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X13" i="1"/>
  <c r="X107" i="1"/>
  <c r="X40" i="1"/>
  <c r="X92" i="1" s="1"/>
  <c r="X30" i="1" l="1"/>
  <c r="A68" i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l="1"/>
  <c r="A100" i="1" s="1"/>
  <c r="A101" i="1" s="1"/>
  <c r="A102" i="1" l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S134" i="1"/>
  <c r="T134" i="1"/>
  <c r="T135" i="1" s="1"/>
  <c r="S144" i="1" s="1"/>
  <c r="V144" i="1" s="1"/>
  <c r="W134" i="1" l="1"/>
  <c r="W135" i="1" s="1"/>
  <c r="X134" i="1" l="1"/>
  <c r="X135" i="1" s="1"/>
  <c r="W144" i="1" s="1"/>
</calcChain>
</file>

<file path=xl/sharedStrings.xml><?xml version="1.0" encoding="utf-8"?>
<sst xmlns="http://schemas.openxmlformats.org/spreadsheetml/2006/main" count="610" uniqueCount="291">
  <si>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</si>
  <si>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</si>
  <si>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</si>
  <si>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</si>
  <si>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</si>
  <si>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</si>
  <si>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</si>
  <si>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</si>
  <si>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</si>
  <si>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</si>
  <si>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</si>
  <si>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</si>
  <si>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</si>
  <si>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</si>
  <si>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</si>
  <si>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</si>
  <si>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</si>
  <si>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</si>
  <si>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</si>
  <si>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</si>
  <si>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</si>
  <si>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</si>
  <si>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</si>
  <si>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</si>
  <si>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</si>
  <si>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</si>
  <si>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</si>
  <si>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</si>
  <si>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</si>
  <si>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</si>
  <si>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</si>
  <si>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</si>
  <si>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</si>
  <si>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</si>
  <si>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</si>
  <si>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</si>
  <si>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</si>
  <si>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</si>
  <si>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Alejandra Rubí Cifuentes Véliz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</si>
  <si>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</si>
  <si>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</si>
  <si>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</si>
  <si>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</si>
  <si>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</si>
  <si>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</si>
  <si>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</si>
  <si>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</si>
  <si>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</si>
  <si>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</si>
  <si>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</si>
  <si>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>Romeo Santiago Chiguichon Chiguichon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</si>
  <si>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</si>
  <si>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</si>
  <si>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</si>
  <si>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</si>
  <si>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</si>
  <si>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</si>
  <si>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</si>
  <si>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</si>
  <si>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</si>
  <si>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</si>
  <si>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</si>
  <si>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</si>
  <si>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</si>
  <si>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</si>
  <si>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</si>
  <si>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</si>
  <si>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</si>
  <si>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</si>
  <si>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</si>
  <si>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</si>
  <si>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</si>
  <si>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</si>
  <si>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</si>
  <si>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</si>
  <si>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</si>
  <si>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</si>
  <si>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</si>
  <si>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</si>
  <si>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</si>
  <si>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</si>
  <si>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</si>
  <si>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</si>
  <si>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</si>
  <si>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</si>
  <si>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</si>
  <si>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</si>
  <si>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</si>
  <si>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</si>
  <si>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</si>
  <si>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</si>
  <si>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</si>
  <si>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</si>
  <si>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</si>
  <si>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</si>
  <si>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</si>
  <si>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</si>
  <si>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</si>
  <si>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</si>
  <si>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</si>
  <si>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</si>
  <si>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</si>
  <si>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</si>
  <si>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</si>
  <si>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</si>
  <si>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</si>
  <si>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</si>
  <si>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</si>
  <si>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</si>
  <si>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</si>
  <si>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</si>
  <si>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</si>
  <si>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</si>
  <si>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Estuardo Bernabe López Chávez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</si>
  <si>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</si>
  <si>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</si>
  <si>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</si>
  <si>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</si>
  <si>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</si>
  <si>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</si>
  <si>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</si>
  <si>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</si>
  <si>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</si>
  <si>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</si>
  <si>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</si>
  <si>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</si>
  <si>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</si>
  <si>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</si>
  <si>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</si>
  <si>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</si>
  <si>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</si>
  <si>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</si>
  <si>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</si>
  <si>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</si>
  <si>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</si>
  <si>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</si>
  <si>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</si>
  <si>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</si>
  <si>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</si>
  <si>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</si>
  <si>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</si>
  <si>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</si>
  <si>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</si>
  <si>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</si>
  <si>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</si>
  <si>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</si>
  <si>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</si>
  <si>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</si>
  <si>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Edgar Rolando Zamora Ruíz</t>
  </si>
  <si>
    <t>Director Ejecutivo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</si>
  <si>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</si>
  <si>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</si>
  <si>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</si>
  <si>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</si>
  <si>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</si>
  <si>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</si>
  <si>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</si>
  <si>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</si>
  <si>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</si>
  <si>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</si>
  <si>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</si>
  <si>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</si>
  <si>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</si>
  <si>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</si>
  <si>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</si>
  <si>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</si>
  <si>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</si>
  <si>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</si>
  <si>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r>
      <t>201</t>
    </r>
    <r>
      <rPr>
        <b/>
        <sz val="12"/>
        <color theme="4" tint="0.59999389629810485"/>
        <rFont val="Ariel"/>
      </rPr>
      <t xml:space="preserve"> m</t>
    </r>
  </si>
  <si>
    <r>
      <t xml:space="preserve">102 </t>
    </r>
    <r>
      <rPr>
        <b/>
        <sz val="12"/>
        <color theme="4" tint="0.59999389629810485"/>
        <rFont val="Ariel"/>
      </rPr>
      <t>m</t>
    </r>
  </si>
  <si>
    <r>
      <t>211</t>
    </r>
    <r>
      <rPr>
        <b/>
        <sz val="12"/>
        <color theme="4" tint="0.59999389629810485"/>
        <rFont val="Ariel"/>
      </rPr>
      <t xml:space="preserve"> m</t>
    </r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</si>
  <si>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</si>
  <si>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</si>
  <si>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</si>
  <si>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</si>
  <si>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</si>
  <si>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</si>
  <si>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</si>
  <si>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</si>
  <si>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</si>
  <si>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09-2023-031-AMSA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</si>
  <si>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</si>
  <si>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</si>
  <si>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</si>
  <si>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</si>
  <si>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</si>
  <si>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</si>
  <si>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</si>
  <si>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</si>
  <si>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</si>
  <si>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18-2023-031-AMSA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</si>
  <si>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</si>
  <si>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</si>
  <si>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</si>
  <si>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</si>
  <si>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</si>
  <si>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</si>
  <si>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</si>
  <si>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</si>
  <si>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</si>
  <si>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</si>
  <si>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</si>
  <si>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</si>
  <si>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</si>
  <si>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</si>
  <si>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</si>
  <si>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</si>
  <si>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</si>
  <si>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</si>
  <si>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</si>
  <si>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</si>
  <si>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</si>
  <si>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</si>
  <si>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</si>
  <si>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</si>
  <si>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</si>
  <si>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</si>
  <si>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</si>
  <si>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</si>
  <si>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</si>
  <si>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</si>
  <si>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</si>
  <si>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</si>
  <si>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</si>
  <si>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</si>
  <si>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</si>
  <si>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</si>
  <si>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</si>
  <si>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</si>
  <si>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</si>
  <si>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</si>
  <si>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</si>
  <si>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</si>
  <si>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</si>
  <si>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</si>
  <si>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</si>
  <si>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</si>
  <si>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</si>
  <si>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</si>
  <si>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</si>
  <si>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</si>
  <si>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</si>
  <si>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</si>
  <si>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</si>
  <si>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</si>
  <si>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</si>
  <si>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</si>
  <si>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</si>
  <si>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</si>
  <si>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74-2023-031-AMSA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</si>
  <si>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</si>
  <si>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</si>
  <si>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</si>
  <si>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</si>
  <si>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</si>
  <si>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</si>
  <si>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</si>
  <si>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</si>
  <si>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</si>
  <si>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</si>
  <si>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</si>
  <si>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</si>
  <si>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</si>
  <si>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</si>
  <si>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</si>
  <si>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</si>
  <si>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</si>
  <si>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</si>
  <si>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</si>
  <si>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</si>
  <si>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</si>
  <si>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</si>
  <si>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</si>
  <si>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</si>
  <si>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</si>
  <si>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</si>
  <si>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</si>
  <si>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</si>
  <si>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</si>
  <si>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</si>
  <si>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</si>
  <si>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</si>
  <si>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</si>
  <si>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 xml:space="preserve">Ricardo Arizandieta Garcia </t>
  </si>
  <si>
    <t>111-2023-031-AMSA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</si>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</sst>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name val="Ariel"/>
    </font>
    <font>
      <b/>
      <sz val="12"/>
      <color theme="1"/>
      <name val="Ariel"/>
    </font>
    <font>
      <b/>
      <sz val="12"/>
      <color theme="4" tint="0.59999389629810485"/>
      <name val="Ariel"/>
    </font>
    <font>
      <sz val="12"/>
      <color theme="1"/>
      <name val="Ariel"/>
    </font>
    <font>
      <sz val="12"/>
      <color rgb="FF333333"/>
      <name val="Ariel"/>
    </font>
    <font>
      <sz val="12"/>
      <name val="Ariel"/>
    </font>
    <font>
      <sz val="12"/>
      <color rgb="FF000000"/>
      <name val="Ariel"/>
    </font>
    <font>
      <sz val="12"/>
      <color theme="0"/>
      <name val="Ariel"/>
    </font>
    <font>
      <b/>
      <sz val="12"/>
      <color theme="0"/>
      <name val="Ariel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el"/>
    </font>
    <font>
      <sz val="16"/>
      <color theme="1"/>
      <name val="Ariel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2" applyFont="1" applyAlignment="1">
      <alignment horizontal="center" vertical="center"/>
    </xf>
    <xf numFmtId="0" fontId="4" fillId="2" borderId="7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4" fontId="5" fillId="2" borderId="12" xfId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9" fillId="0" borderId="15" xfId="2" applyNumberFormat="1" applyFont="1" applyBorder="1" applyAlignment="1">
      <alignment horizontal="center" vertical="center"/>
    </xf>
    <xf numFmtId="44" fontId="9" fillId="0" borderId="15" xfId="1" applyFont="1" applyFill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/>
    </xf>
    <xf numFmtId="44" fontId="7" fillId="4" borderId="15" xfId="1" applyFont="1" applyFill="1" applyBorder="1"/>
    <xf numFmtId="44" fontId="7" fillId="4" borderId="15" xfId="0" applyNumberFormat="1" applyFont="1" applyFill="1" applyBorder="1"/>
    <xf numFmtId="44" fontId="7" fillId="3" borderId="15" xfId="0" applyNumberFormat="1" applyFont="1" applyFill="1" applyBorder="1"/>
    <xf numFmtId="44" fontId="7" fillId="0" borderId="15" xfId="0" applyNumberFormat="1" applyFont="1" applyBorder="1"/>
    <xf numFmtId="44" fontId="7" fillId="0" borderId="15" xfId="0" applyNumberFormat="1" applyFont="1" applyBorder="1" applyAlignment="1">
      <alignment horizontal="left"/>
    </xf>
    <xf numFmtId="44" fontId="7" fillId="2" borderId="15" xfId="0" applyNumberFormat="1" applyFont="1" applyFill="1" applyBorder="1"/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9" fillId="0" borderId="16" xfId="2" applyFont="1" applyBorder="1" applyAlignment="1">
      <alignment horizontal="center" vertical="center"/>
    </xf>
    <xf numFmtId="14" fontId="9" fillId="0" borderId="16" xfId="2" applyNumberFormat="1" applyFont="1" applyBorder="1" applyAlignment="1">
      <alignment horizontal="center" vertical="center"/>
    </xf>
    <xf numFmtId="1" fontId="9" fillId="0" borderId="16" xfId="2" applyNumberFormat="1" applyFont="1" applyBorder="1" applyAlignment="1">
      <alignment horizontal="center" vertical="center"/>
    </xf>
    <xf numFmtId="44" fontId="9" fillId="0" borderId="16" xfId="1" applyFont="1" applyFill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44" fontId="7" fillId="4" borderId="16" xfId="1" applyFont="1" applyFill="1" applyBorder="1"/>
    <xf numFmtId="44" fontId="7" fillId="3" borderId="16" xfId="0" applyNumberFormat="1" applyFont="1" applyFill="1" applyBorder="1"/>
    <xf numFmtId="44" fontId="7" fillId="0" borderId="16" xfId="0" applyNumberFormat="1" applyFont="1" applyBorder="1"/>
    <xf numFmtId="44" fontId="7" fillId="0" borderId="16" xfId="0" applyNumberFormat="1" applyFont="1" applyBorder="1" applyAlignment="1">
      <alignment horizontal="left"/>
    </xf>
    <xf numFmtId="44" fontId="7" fillId="2" borderId="16" xfId="0" applyNumberFormat="1" applyFont="1" applyFill="1" applyBorder="1"/>
    <xf numFmtId="49" fontId="9" fillId="0" borderId="16" xfId="2" applyNumberFormat="1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left"/>
    </xf>
    <xf numFmtId="14" fontId="9" fillId="7" borderId="16" xfId="2" applyNumberFormat="1" applyFont="1" applyFill="1" applyBorder="1" applyAlignment="1">
      <alignment horizontal="center" vertical="center"/>
    </xf>
    <xf numFmtId="1" fontId="9" fillId="7" borderId="16" xfId="2" applyNumberFormat="1" applyFont="1" applyFill="1" applyBorder="1" applyAlignment="1">
      <alignment horizontal="center" vertical="center"/>
    </xf>
    <xf numFmtId="0" fontId="9" fillId="0" borderId="16" xfId="3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4" fontId="9" fillId="4" borderId="16" xfId="1" applyFont="1" applyFill="1" applyBorder="1" applyAlignment="1">
      <alignment horizontal="center" vertical="center"/>
    </xf>
    <xf numFmtId="44" fontId="7" fillId="0" borderId="17" xfId="0" applyNumberFormat="1" applyFont="1" applyBorder="1" applyAlignment="1">
      <alignment horizontal="left"/>
    </xf>
    <xf numFmtId="44" fontId="7" fillId="2" borderId="17" xfId="0" applyNumberFormat="1" applyFont="1" applyFill="1" applyBorder="1"/>
    <xf numFmtId="44" fontId="9" fillId="4" borderId="17" xfId="1" applyFont="1" applyFill="1" applyBorder="1" applyAlignment="1">
      <alignment horizontal="center" vertical="center"/>
    </xf>
    <xf numFmtId="44" fontId="7" fillId="4" borderId="17" xfId="1" applyFont="1" applyFill="1" applyBorder="1"/>
    <xf numFmtId="44" fontId="4" fillId="5" borderId="6" xfId="0" applyNumberFormat="1" applyFont="1" applyFill="1" applyBorder="1"/>
    <xf numFmtId="0" fontId="7" fillId="4" borderId="0" xfId="0" applyFont="1" applyFill="1" applyAlignment="1">
      <alignment horizontal="center"/>
    </xf>
    <xf numFmtId="44" fontId="9" fillId="4" borderId="0" xfId="1" applyFont="1" applyFill="1" applyBorder="1"/>
    <xf numFmtId="44" fontId="9" fillId="4" borderId="0" xfId="0" applyNumberFormat="1" applyFont="1" applyFill="1"/>
    <xf numFmtId="0" fontId="5" fillId="2" borderId="11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44" fontId="7" fillId="8" borderId="15" xfId="0" applyNumberFormat="1" applyFont="1" applyFill="1" applyBorder="1"/>
    <xf numFmtId="44" fontId="7" fillId="8" borderId="16" xfId="0" applyNumberFormat="1" applyFont="1" applyFill="1" applyBorder="1"/>
    <xf numFmtId="14" fontId="9" fillId="0" borderId="16" xfId="3" applyNumberFormat="1" applyFont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14" fontId="10" fillId="0" borderId="16" xfId="0" applyNumberFormat="1" applyFont="1" applyBorder="1" applyAlignment="1">
      <alignment horizontal="center"/>
    </xf>
    <xf numFmtId="44" fontId="7" fillId="0" borderId="16" xfId="1" applyFont="1" applyFill="1" applyBorder="1" applyAlignment="1">
      <alignment horizontal="center" vertical="center"/>
    </xf>
    <xf numFmtId="49" fontId="9" fillId="0" borderId="17" xfId="2" applyNumberFormat="1" applyFont="1" applyBorder="1" applyAlignment="1">
      <alignment horizontal="center" vertical="center"/>
    </xf>
    <xf numFmtId="14" fontId="9" fillId="0" borderId="17" xfId="2" applyNumberFormat="1" applyFont="1" applyBorder="1" applyAlignment="1">
      <alignment horizontal="center" vertical="center"/>
    </xf>
    <xf numFmtId="44" fontId="7" fillId="3" borderId="17" xfId="0" applyNumberFormat="1" applyFont="1" applyFill="1" applyBorder="1"/>
    <xf numFmtId="44" fontId="7" fillId="0" borderId="17" xfId="0" applyNumberFormat="1" applyFont="1" applyBorder="1"/>
    <xf numFmtId="44" fontId="7" fillId="8" borderId="17" xfId="0" applyNumberFormat="1" applyFont="1" applyFill="1" applyBorder="1"/>
    <xf numFmtId="44" fontId="4" fillId="5" borderId="13" xfId="1" applyFont="1" applyFill="1" applyBorder="1"/>
    <xf numFmtId="44" fontId="4" fillId="4" borderId="0" xfId="1" applyFont="1" applyFill="1" applyBorder="1"/>
    <xf numFmtId="44" fontId="4" fillId="4" borderId="0" xfId="0" applyNumberFormat="1" applyFont="1" applyFill="1"/>
    <xf numFmtId="44" fontId="5" fillId="4" borderId="0" xfId="0" applyNumberFormat="1" applyFont="1" applyFill="1"/>
    <xf numFmtId="8" fontId="9" fillId="4" borderId="0" xfId="0" applyNumberFormat="1" applyFont="1" applyFill="1"/>
    <xf numFmtId="0" fontId="4" fillId="4" borderId="0" xfId="2" applyFont="1" applyFill="1" applyAlignment="1">
      <alignment horizontal="center" vertical="center"/>
    </xf>
    <xf numFmtId="44" fontId="9" fillId="4" borderId="15" xfId="1" applyFont="1" applyFill="1" applyBorder="1" applyAlignment="1">
      <alignment vertical="center"/>
    </xf>
    <xf numFmtId="44" fontId="9" fillId="4" borderId="16" xfId="1" applyFont="1" applyFill="1" applyBorder="1" applyAlignment="1">
      <alignment vertical="center"/>
    </xf>
    <xf numFmtId="44" fontId="9" fillId="0" borderId="16" xfId="1" applyFont="1" applyFill="1" applyBorder="1" applyAlignment="1">
      <alignment vertical="center"/>
    </xf>
    <xf numFmtId="1" fontId="9" fillId="0" borderId="16" xfId="3" applyNumberFormat="1" applyFont="1" applyBorder="1" applyAlignment="1">
      <alignment horizontal="center" vertical="center"/>
    </xf>
    <xf numFmtId="44" fontId="7" fillId="0" borderId="0" xfId="0" applyNumberFormat="1" applyFont="1"/>
    <xf numFmtId="0" fontId="11" fillId="0" borderId="0" xfId="0" applyFont="1" applyAlignment="1">
      <alignment horizontal="center"/>
    </xf>
    <xf numFmtId="44" fontId="12" fillId="0" borderId="0" xfId="1" applyFont="1" applyFill="1" applyBorder="1"/>
    <xf numFmtId="44" fontId="12" fillId="0" borderId="0" xfId="0" applyNumberFormat="1" applyFont="1"/>
    <xf numFmtId="44" fontId="4" fillId="0" borderId="0" xfId="1" applyFont="1" applyFill="1" applyBorder="1"/>
    <xf numFmtId="44" fontId="4" fillId="0" borderId="0" xfId="0" applyNumberFormat="1" applyFont="1"/>
    <xf numFmtId="0" fontId="4" fillId="4" borderId="36" xfId="2" applyFont="1" applyFill="1" applyBorder="1" applyAlignment="1">
      <alignment vertical="center"/>
    </xf>
    <xf numFmtId="0" fontId="7" fillId="0" borderId="0" xfId="0" applyFont="1"/>
    <xf numFmtId="0" fontId="4" fillId="0" borderId="0" xfId="2" applyFont="1" applyAlignment="1">
      <alignment vertical="center"/>
    </xf>
    <xf numFmtId="0" fontId="4" fillId="2" borderId="12" xfId="2" applyFont="1" applyFill="1" applyBorder="1" applyAlignment="1">
      <alignment horizontal="center"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36" xfId="2" applyFont="1" applyFill="1" applyBorder="1" applyAlignment="1">
      <alignment vertical="center"/>
    </xf>
    <xf numFmtId="165" fontId="9" fillId="4" borderId="12" xfId="2" applyNumberFormat="1" applyFont="1" applyFill="1" applyBorder="1" applyAlignment="1">
      <alignment vertical="center"/>
    </xf>
    <xf numFmtId="44" fontId="7" fillId="0" borderId="0" xfId="0" applyNumberFormat="1" applyFont="1" applyAlignment="1">
      <alignment horizontal="center"/>
    </xf>
    <xf numFmtId="44" fontId="7" fillId="0" borderId="0" xfId="1" applyFont="1"/>
    <xf numFmtId="0" fontId="7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7" fillId="0" borderId="2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6" fillId="0" borderId="0" xfId="2" applyFont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8" fillId="2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4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16" xfId="2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9" fillId="0" borderId="17" xfId="2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164" fontId="9" fillId="0" borderId="15" xfId="2" applyNumberFormat="1" applyFont="1" applyBorder="1" applyAlignment="1">
      <alignment horizontal="center" vertical="center"/>
    </xf>
    <xf numFmtId="44" fontId="9" fillId="0" borderId="17" xfId="1" applyFont="1" applyFill="1" applyBorder="1" applyAlignment="1">
      <alignment horizontal="center" vertical="center"/>
    </xf>
    <xf numFmtId="1" fontId="9" fillId="0" borderId="15" xfId="2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/>
    </xf>
    <xf numFmtId="14" fontId="9" fillId="0" borderId="18" xfId="2" applyNumberFormat="1" applyFont="1" applyBorder="1" applyAlignment="1">
      <alignment horizontal="center" vertical="center"/>
    </xf>
    <xf numFmtId="44" fontId="9" fillId="0" borderId="17" xfId="1" applyFont="1" applyFill="1" applyBorder="1" applyAlignment="1">
      <alignment vertical="center"/>
    </xf>
    <xf numFmtId="44" fontId="7" fillId="0" borderId="16" xfId="1" applyFont="1" applyFill="1" applyBorder="1"/>
    <xf numFmtId="49" fontId="9" fillId="4" borderId="16" xfId="2" applyNumberFormat="1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/>
    </xf>
    <xf numFmtId="0" fontId="8" fillId="4" borderId="16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6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14" fontId="9" fillId="9" borderId="16" xfId="2" applyNumberFormat="1" applyFont="1" applyFill="1" applyBorder="1" applyAlignment="1">
      <alignment horizontal="center" vertical="center"/>
    </xf>
    <xf numFmtId="14" fontId="10" fillId="9" borderId="18" xfId="0" applyNumberFormat="1" applyFont="1" applyFill="1" applyBorder="1" applyAlignment="1">
      <alignment horizontal="center"/>
    </xf>
    <xf numFmtId="1" fontId="9" fillId="9" borderId="16" xfId="2" applyNumberFormat="1" applyFont="1" applyFill="1" applyBorder="1" applyAlignment="1">
      <alignment horizontal="center" vertical="center"/>
    </xf>
    <xf numFmtId="14" fontId="9" fillId="9" borderId="16" xfId="3" applyNumberFormat="1" applyFont="1" applyFill="1" applyBorder="1" applyAlignment="1">
      <alignment horizontal="center" vertical="center"/>
    </xf>
    <xf numFmtId="0" fontId="9" fillId="9" borderId="16" xfId="2" applyFont="1" applyFill="1" applyBorder="1" applyAlignment="1">
      <alignment horizontal="center" vertical="center"/>
    </xf>
    <xf numFmtId="14" fontId="9" fillId="9" borderId="8" xfId="2" applyNumberFormat="1" applyFont="1" applyFill="1" applyBorder="1" applyAlignment="1">
      <alignment horizontal="center" vertical="center"/>
    </xf>
    <xf numFmtId="1" fontId="9" fillId="9" borderId="16" xfId="3" applyNumberFormat="1" applyFont="1" applyFill="1" applyBorder="1" applyAlignment="1">
      <alignment horizontal="center" vertical="center"/>
    </xf>
    <xf numFmtId="14" fontId="9" fillId="9" borderId="17" xfId="3" applyNumberFormat="1" applyFont="1" applyFill="1" applyBorder="1" applyAlignment="1">
      <alignment horizontal="center" vertical="center"/>
    </xf>
    <xf numFmtId="14" fontId="9" fillId="10" borderId="16" xfId="2" applyNumberFormat="1" applyFont="1" applyFill="1" applyBorder="1" applyAlignment="1">
      <alignment horizontal="center" vertical="center"/>
    </xf>
    <xf numFmtId="1" fontId="9" fillId="10" borderId="0" xfId="3" applyNumberFormat="1" applyFont="1" applyFill="1" applyAlignment="1">
      <alignment horizontal="center" vertical="center"/>
    </xf>
    <xf numFmtId="1" fontId="9" fillId="10" borderId="16" xfId="3" applyNumberFormat="1" applyFont="1" applyFill="1" applyBorder="1" applyAlignment="1">
      <alignment horizontal="center" vertical="center"/>
    </xf>
    <xf numFmtId="1" fontId="9" fillId="10" borderId="16" xfId="2" applyNumberFormat="1" applyFont="1" applyFill="1" applyBorder="1" applyAlignment="1">
      <alignment horizontal="center" vertical="center"/>
    </xf>
    <xf numFmtId="49" fontId="9" fillId="10" borderId="16" xfId="2" applyNumberFormat="1" applyFont="1" applyFill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164" fontId="7" fillId="0" borderId="0" xfId="0" applyNumberFormat="1" applyFont="1" applyAlignment="1">
      <alignment horizontal="left"/>
    </xf>
    <xf numFmtId="0" fontId="14" fillId="0" borderId="0" xfId="0" applyFont="1" applyAlignment="1">
      <alignment horizontal="center" vertical="center"/>
    </xf>
    <xf numFmtId="12" fontId="7" fillId="0" borderId="15" xfId="0" applyNumberFormat="1" applyFont="1" applyBorder="1"/>
    <xf numFmtId="12" fontId="7" fillId="0" borderId="16" xfId="0" applyNumberFormat="1" applyFont="1" applyBorder="1"/>
    <xf numFmtId="12" fontId="9" fillId="0" borderId="16" xfId="2" applyNumberFormat="1" applyFont="1" applyBorder="1" applyAlignment="1">
      <alignment vertical="center"/>
    </xf>
    <xf numFmtId="12" fontId="9" fillId="0" borderId="17" xfId="2" applyNumberFormat="1" applyFont="1" applyBorder="1" applyAlignment="1">
      <alignment vertical="center"/>
    </xf>
    <xf numFmtId="0" fontId="7" fillId="4" borderId="0" xfId="0" applyFont="1" applyFill="1"/>
    <xf numFmtId="12" fontId="9" fillId="0" borderId="15" xfId="2" applyNumberFormat="1" applyFont="1" applyBorder="1" applyAlignment="1">
      <alignment vertical="center"/>
    </xf>
    <xf numFmtId="12" fontId="9" fillId="4" borderId="16" xfId="2" applyNumberFormat="1" applyFont="1" applyFill="1" applyBorder="1" applyAlignment="1">
      <alignment vertical="center"/>
    </xf>
    <xf numFmtId="12" fontId="7" fillId="0" borderId="16" xfId="2" applyNumberFormat="1" applyFont="1" applyBorder="1" applyAlignment="1">
      <alignment vertical="center"/>
    </xf>
    <xf numFmtId="12" fontId="9" fillId="0" borderId="8" xfId="2" applyNumberFormat="1" applyFont="1" applyBorder="1" applyAlignment="1">
      <alignment vertical="center"/>
    </xf>
    <xf numFmtId="0" fontId="11" fillId="0" borderId="0" xfId="0" applyFont="1"/>
    <xf numFmtId="164" fontId="7" fillId="0" borderId="0" xfId="0" applyNumberFormat="1" applyFont="1" applyFill="1" applyAlignment="1">
      <alignment horizontal="left"/>
    </xf>
    <xf numFmtId="44" fontId="7" fillId="0" borderId="16" xfId="0" applyNumberFormat="1" applyFont="1" applyFill="1" applyBorder="1"/>
    <xf numFmtId="165" fontId="9" fillId="9" borderId="12" xfId="2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164" fontId="4" fillId="5" borderId="13" xfId="1" applyNumberFormat="1" applyFont="1" applyFill="1" applyBorder="1"/>
    <xf numFmtId="0" fontId="0" fillId="7" borderId="0" xfId="0" applyFill="1"/>
    <xf numFmtId="164" fontId="13" fillId="0" borderId="16" xfId="0" applyNumberFormat="1" applyFont="1" applyBorder="1" applyAlignment="1">
      <alignment horizontal="left"/>
    </xf>
    <xf numFmtId="164" fontId="13" fillId="0" borderId="17" xfId="0" applyNumberFormat="1" applyFont="1" applyBorder="1" applyAlignment="1">
      <alignment horizontal="left"/>
    </xf>
    <xf numFmtId="164" fontId="13" fillId="0" borderId="0" xfId="0" applyNumberFormat="1" applyFont="1"/>
    <xf numFmtId="164" fontId="13" fillId="0" borderId="16" xfId="0" applyNumberFormat="1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44" fontId="20" fillId="0" borderId="0" xfId="1" applyFont="1"/>
    <xf numFmtId="44" fontId="20" fillId="0" borderId="0" xfId="1" applyFont="1" applyFill="1"/>
    <xf numFmtId="44" fontId="19" fillId="0" borderId="0" xfId="1" applyFont="1" applyFill="1"/>
    <xf numFmtId="0" fontId="0" fillId="0" borderId="0" xfId="0" applyBorder="1"/>
    <xf numFmtId="0" fontId="9" fillId="4" borderId="16" xfId="3" applyFont="1" applyFill="1" applyBorder="1" applyAlignment="1">
      <alignment horizontal="center" vertical="center"/>
    </xf>
    <xf numFmtId="14" fontId="9" fillId="4" borderId="16" xfId="2" applyNumberFormat="1" applyFont="1" applyFill="1" applyBorder="1" applyAlignment="1">
      <alignment horizontal="center" vertical="center"/>
    </xf>
    <xf numFmtId="2" fontId="7" fillId="4" borderId="15" xfId="0" applyNumberFormat="1" applyFont="1" applyFill="1" applyBorder="1" applyAlignment="1">
      <alignment horizontal="center"/>
    </xf>
    <xf numFmtId="1" fontId="0" fillId="4" borderId="0" xfId="0" applyNumberFormat="1" applyFill="1"/>
    <xf numFmtId="0" fontId="13" fillId="4" borderId="16" xfId="0" applyFont="1" applyFill="1" applyBorder="1" applyAlignment="1">
      <alignment horizontal="center"/>
    </xf>
    <xf numFmtId="44" fontId="7" fillId="11" borderId="16" xfId="0" applyNumberFormat="1" applyFont="1" applyFill="1" applyBorder="1"/>
    <xf numFmtId="44" fontId="7" fillId="4" borderId="16" xfId="0" applyNumberFormat="1" applyFont="1" applyFill="1" applyBorder="1"/>
    <xf numFmtId="164" fontId="13" fillId="4" borderId="16" xfId="0" applyNumberFormat="1" applyFont="1" applyFill="1" applyBorder="1"/>
    <xf numFmtId="44" fontId="4" fillId="5" borderId="13" xfId="0" applyNumberFormat="1" applyFont="1" applyFill="1" applyBorder="1"/>
    <xf numFmtId="164" fontId="7" fillId="0" borderId="16" xfId="0" applyNumberFormat="1" applyFont="1" applyFill="1" applyBorder="1"/>
    <xf numFmtId="44" fontId="4" fillId="5" borderId="37" xfId="1" applyFont="1" applyFill="1" applyBorder="1"/>
    <xf numFmtId="0" fontId="3" fillId="0" borderId="0" xfId="0" applyFont="1" applyFill="1"/>
    <xf numFmtId="0" fontId="21" fillId="4" borderId="16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0" fontId="16" fillId="2" borderId="22" xfId="2" applyFont="1" applyFill="1" applyBorder="1" applyAlignment="1">
      <alignment horizontal="center" vertical="center" wrapText="1"/>
    </xf>
    <xf numFmtId="0" fontId="16" fillId="2" borderId="35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4" fontId="5" fillId="2" borderId="1" xfId="1" applyFont="1" applyFill="1" applyBorder="1" applyAlignment="1">
      <alignment horizontal="center" vertical="center" wrapText="1"/>
    </xf>
    <xf numFmtId="44" fontId="5" fillId="2" borderId="10" xfId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vertical="center" wrapText="1"/>
    </xf>
    <xf numFmtId="0" fontId="4" fillId="2" borderId="13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0" fontId="4" fillId="2" borderId="23" xfId="2" applyFont="1" applyFill="1" applyBorder="1" applyAlignment="1">
      <alignment horizontal="center" vertical="center" wrapText="1"/>
    </xf>
    <xf numFmtId="0" fontId="4" fillId="2" borderId="33" xfId="2" applyFont="1" applyFill="1" applyBorder="1" applyAlignment="1">
      <alignment horizontal="center" vertical="center" wrapText="1"/>
    </xf>
    <xf numFmtId="0" fontId="4" fillId="2" borderId="34" xfId="2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32" xfId="0" applyFont="1" applyBorder="1" applyAlignment="1">
      <alignment horizontal="center"/>
    </xf>
    <xf numFmtId="0" fontId="4" fillId="4" borderId="0" xfId="2" applyFont="1" applyFill="1" applyAlignment="1">
      <alignment horizontal="center" vertical="center"/>
    </xf>
    <xf numFmtId="0" fontId="4" fillId="6" borderId="27" xfId="2" applyFont="1" applyFill="1" applyBorder="1" applyAlignment="1">
      <alignment horizontal="center" vertical="center" wrapText="1"/>
    </xf>
    <xf numFmtId="0" fontId="4" fillId="6" borderId="29" xfId="2" applyFont="1" applyFill="1" applyBorder="1" applyAlignment="1">
      <alignment horizontal="center" vertical="center" wrapText="1"/>
    </xf>
    <xf numFmtId="0" fontId="4" fillId="6" borderId="31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/>
    </xf>
    <xf numFmtId="0" fontId="4" fillId="2" borderId="20" xfId="2" applyFont="1" applyFill="1" applyBorder="1" applyAlignment="1">
      <alignment horizontal="center" vertical="center"/>
    </xf>
    <xf numFmtId="0" fontId="4" fillId="2" borderId="28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 wrapText="1"/>
    </xf>
    <xf numFmtId="0" fontId="4" fillId="6" borderId="30" xfId="2" applyFont="1" applyFill="1" applyBorder="1" applyAlignment="1">
      <alignment horizontal="center" vertical="center" wrapText="1"/>
    </xf>
    <xf numFmtId="0" fontId="4" fillId="6" borderId="11" xfId="2" applyFont="1" applyFill="1" applyBorder="1" applyAlignment="1">
      <alignment horizontal="center" vertical="center" wrapText="1"/>
    </xf>
    <xf numFmtId="0" fontId="4" fillId="4" borderId="14" xfId="2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44" fontId="5" fillId="2" borderId="5" xfId="1" applyFont="1" applyFill="1" applyBorder="1" applyAlignment="1">
      <alignment horizontal="center" vertical="center" wrapText="1"/>
    </xf>
    <xf numFmtId="44" fontId="5" fillId="2" borderId="24" xfId="1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144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142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141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68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85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133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82"/>
  <sheetViews>
    <sheetView tabSelected="1" zoomScale="85" zoomScaleNormal="85" zoomScaleSheetLayoutView="86" zoomScalePageLayoutView="66" workbookViewId="0">
      <selection activeCell="J176" sqref="J176"/>
    </sheetView>
  </sheetViews>
  <sheetFormatPr baseColWidth="10" defaultColWidth="9.1796875" defaultRowHeight="15.5"/>
  <cols>
    <col min="1" max="1" width="4.81640625" style="1" customWidth="1"/>
    <col min="2" max="2" width="22" style="1" hidden="1" customWidth="1"/>
    <col min="3" max="3" width="22.26953125" hidden="1" customWidth="1"/>
    <col min="4" max="4" width="18.7265625" style="95" hidden="1" customWidth="1"/>
    <col min="5" max="5" width="21.7265625" customWidth="1"/>
    <col min="6" max="6" width="24.7265625" style="1" customWidth="1"/>
    <col min="7" max="7" width="24.54296875" hidden="1" customWidth="1"/>
    <col min="8" max="8" width="17.7265625" hidden="1" customWidth="1"/>
    <col min="9" max="9" width="20.26953125" hidden="1" customWidth="1"/>
    <col min="10" max="10" width="50.26953125" style="1" bestFit="1" customWidth="1"/>
    <col min="11" max="11" width="18.26953125" hidden="1" customWidth="1"/>
    <col min="12" max="12" width="7" hidden="1" customWidth="1"/>
    <col min="13" max="13" width="0.1796875" customWidth="1"/>
    <col min="14" max="14" width="12.26953125" customWidth="1"/>
    <col min="15" max="15" width="7.81640625" customWidth="1"/>
    <col min="16" max="16" width="24.26953125" customWidth="1"/>
    <col min="17" max="17" width="20.453125" customWidth="1"/>
    <col min="18" max="18" width="22.1796875" customWidth="1"/>
    <col min="19" max="19" width="21.26953125" customWidth="1"/>
    <col min="20" max="20" width="18.7265625" customWidth="1"/>
    <col min="21" max="22" width="19" customWidth="1"/>
    <col min="23" max="23" width="20.1796875" customWidth="1"/>
    <col min="24" max="24" width="22" customWidth="1"/>
  </cols>
  <sheetData>
    <row r="1" spans="1:25" ht="16">
      <c r="A1" s="209"/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"/>
    </row>
    <row r="2" spans="1:25" ht="16">
      <c r="A2" s="3"/>
      <c r="B2" s="3"/>
      <c r="C2" s="3"/>
      <c r="D2" s="92"/>
      <c r="E2" s="3"/>
      <c r="F2" s="3"/>
      <c r="G2" s="8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</row>
    <row r="3" spans="1:25" ht="15.75" customHeight="1" thickBot="1">
      <c r="A3" s="209" t="s">
        <v>1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"/>
    </row>
    <row r="4" spans="1:25" ht="18" customHeight="1" thickBot="1">
      <c r="A4" s="187" t="s">
        <v>2</v>
      </c>
      <c r="B4" s="187" t="s">
        <v>3</v>
      </c>
      <c r="C4" s="187" t="s">
        <v>4</v>
      </c>
      <c r="D4" s="199" t="s">
        <v>6</v>
      </c>
      <c r="E4" s="187" t="s">
        <v>5</v>
      </c>
      <c r="F4" s="187" t="s">
        <v>55</v>
      </c>
      <c r="G4" s="210" t="s">
        <v>7</v>
      </c>
      <c r="H4" s="213" t="s">
        <v>8</v>
      </c>
      <c r="I4" s="216" t="s">
        <v>9</v>
      </c>
      <c r="J4" s="187" t="s">
        <v>10</v>
      </c>
      <c r="K4" s="187" t="s">
        <v>151</v>
      </c>
      <c r="L4" s="196" t="s">
        <v>11</v>
      </c>
      <c r="M4" s="187" t="s">
        <v>0</v>
      </c>
      <c r="N4" s="219" t="s">
        <v>12</v>
      </c>
      <c r="O4" s="201" t="s">
        <v>13</v>
      </c>
      <c r="P4" s="201" t="s">
        <v>14</v>
      </c>
      <c r="Q4" s="203" t="s">
        <v>15</v>
      </c>
      <c r="R4" s="201" t="s">
        <v>56</v>
      </c>
      <c r="S4" s="206" t="s">
        <v>16</v>
      </c>
      <c r="T4" s="190" t="s">
        <v>17</v>
      </c>
      <c r="U4" s="191"/>
      <c r="V4" s="192"/>
      <c r="W4" s="193" t="s">
        <v>18</v>
      </c>
      <c r="X4" s="187" t="s">
        <v>19</v>
      </c>
      <c r="Y4" s="2"/>
    </row>
    <row r="5" spans="1:25" ht="16.5" thickBot="1">
      <c r="A5" s="188"/>
      <c r="B5" s="188"/>
      <c r="C5" s="188"/>
      <c r="D5" s="200"/>
      <c r="E5" s="188"/>
      <c r="F5" s="188"/>
      <c r="G5" s="211"/>
      <c r="H5" s="214"/>
      <c r="I5" s="217"/>
      <c r="J5" s="188"/>
      <c r="K5" s="188"/>
      <c r="L5" s="197"/>
      <c r="M5" s="188"/>
      <c r="N5" s="220"/>
      <c r="O5" s="222"/>
      <c r="P5" s="202"/>
      <c r="Q5" s="204"/>
      <c r="R5" s="205"/>
      <c r="S5" s="207"/>
      <c r="T5" s="5" t="s">
        <v>168</v>
      </c>
      <c r="U5" s="5" t="s">
        <v>169</v>
      </c>
      <c r="V5" s="6" t="s">
        <v>170</v>
      </c>
      <c r="W5" s="194"/>
      <c r="X5" s="188"/>
      <c r="Y5" s="2"/>
    </row>
    <row r="6" spans="1:25" ht="65.25" customHeight="1" thickBot="1">
      <c r="A6" s="189"/>
      <c r="B6" s="188"/>
      <c r="C6" s="188"/>
      <c r="D6" s="200"/>
      <c r="E6" s="188"/>
      <c r="F6" s="188"/>
      <c r="G6" s="212"/>
      <c r="H6" s="215"/>
      <c r="I6" s="218"/>
      <c r="J6" s="189"/>
      <c r="K6" s="189"/>
      <c r="L6" s="198"/>
      <c r="M6" s="189"/>
      <c r="N6" s="221"/>
      <c r="O6" s="202"/>
      <c r="P6" s="7" t="s">
        <v>20</v>
      </c>
      <c r="Q6" s="8" t="s">
        <v>21</v>
      </c>
      <c r="R6" s="9" t="s">
        <v>22</v>
      </c>
      <c r="S6" s="208"/>
      <c r="T6" s="10" t="s">
        <v>23</v>
      </c>
      <c r="U6" s="10" t="s">
        <v>24</v>
      </c>
      <c r="V6" s="10" t="s">
        <v>25</v>
      </c>
      <c r="W6" s="195"/>
      <c r="X6" s="189"/>
      <c r="Y6" s="2"/>
    </row>
    <row r="7" spans="1:25" ht="16">
      <c r="A7" s="12">
        <v>1</v>
      </c>
      <c r="B7" s="121">
        <v>9901433979</v>
      </c>
      <c r="C7" s="121" t="s">
        <v>173</v>
      </c>
      <c r="D7" s="121">
        <v>1475463</v>
      </c>
      <c r="E7" s="122" t="s">
        <v>26</v>
      </c>
      <c r="F7" s="121" t="s">
        <v>27</v>
      </c>
      <c r="G7" s="146">
        <v>1991593940512</v>
      </c>
      <c r="H7" s="123">
        <v>76125246</v>
      </c>
      <c r="I7" s="12">
        <v>3393002669</v>
      </c>
      <c r="J7" s="104" t="s">
        <v>28</v>
      </c>
      <c r="K7" s="13">
        <v>42005</v>
      </c>
      <c r="L7" s="13"/>
      <c r="M7" s="107">
        <f>365-3+1</f>
        <v>363</v>
      </c>
      <c r="N7" s="14">
        <v>71.400000000000006</v>
      </c>
      <c r="O7" s="11">
        <v>28</v>
      </c>
      <c r="P7" s="15">
        <v>836.6</v>
      </c>
      <c r="Q7" s="16">
        <f>+N7*O7</f>
        <v>1999.2000000000003</v>
      </c>
      <c r="R7" s="17">
        <v>250</v>
      </c>
      <c r="S7" s="18">
        <f t="shared" ref="S7:S14" si="0">P7+Q7+R7</f>
        <v>3085.8</v>
      </c>
      <c r="T7" s="19">
        <f>ROUND((P7+Q7)*4.83%,2)</f>
        <v>136.97</v>
      </c>
      <c r="U7" s="164">
        <v>849.7</v>
      </c>
      <c r="V7" s="20">
        <v>0</v>
      </c>
      <c r="W7" s="19">
        <f t="shared" ref="W7:W29" si="1">T7+U7+V7</f>
        <v>986.67000000000007</v>
      </c>
      <c r="X7" s="21">
        <f>S7-W7</f>
        <v>2099.13</v>
      </c>
      <c r="Y7" s="2"/>
    </row>
    <row r="8" spans="1:25" s="79" customFormat="1">
      <c r="A8" s="23">
        <f>A7+1</f>
        <v>2</v>
      </c>
      <c r="B8" s="121">
        <v>9901433980</v>
      </c>
      <c r="C8" s="121" t="s">
        <v>174</v>
      </c>
      <c r="D8" s="98">
        <v>1475462</v>
      </c>
      <c r="E8" s="122" t="s">
        <v>26</v>
      </c>
      <c r="F8" s="121" t="s">
        <v>27</v>
      </c>
      <c r="G8" s="147">
        <v>1663148700610</v>
      </c>
      <c r="H8" s="116">
        <v>51755726</v>
      </c>
      <c r="I8" s="23">
        <v>3298049394</v>
      </c>
      <c r="J8" s="24" t="s">
        <v>29</v>
      </c>
      <c r="K8" s="25">
        <v>41247</v>
      </c>
      <c r="L8" s="25"/>
      <c r="M8" s="26">
        <f>365-3+1</f>
        <v>363</v>
      </c>
      <c r="N8" s="27">
        <v>71.400000000000006</v>
      </c>
      <c r="O8" s="22">
        <v>28</v>
      </c>
      <c r="P8" s="15">
        <v>836.6</v>
      </c>
      <c r="Q8" s="29">
        <f t="shared" ref="Q8:Q28" si="2">+N8*O8</f>
        <v>1999.2000000000003</v>
      </c>
      <c r="R8" s="17">
        <v>250</v>
      </c>
      <c r="S8" s="30">
        <f t="shared" si="0"/>
        <v>3085.8</v>
      </c>
      <c r="T8" s="19">
        <f t="shared" ref="T8:T29" si="3">ROUND((P8+Q8)*4.83%,2)</f>
        <v>136.97</v>
      </c>
      <c r="U8" s="162">
        <v>0</v>
      </c>
      <c r="V8" s="32">
        <v>0</v>
      </c>
      <c r="W8" s="19">
        <f t="shared" si="1"/>
        <v>136.97</v>
      </c>
      <c r="X8" s="33">
        <f t="shared" ref="X8:X29" si="4">ROUND(S8-W8,2)</f>
        <v>2948.83</v>
      </c>
    </row>
    <row r="9" spans="1:25" ht="16">
      <c r="A9" s="23">
        <f t="shared" ref="A9:A18" si="5">A8+1</f>
        <v>3</v>
      </c>
      <c r="B9" s="121">
        <v>9901433981</v>
      </c>
      <c r="C9" s="121" t="s">
        <v>175</v>
      </c>
      <c r="D9" s="98">
        <v>1475464</v>
      </c>
      <c r="E9" s="122" t="s">
        <v>26</v>
      </c>
      <c r="F9" s="121" t="s">
        <v>27</v>
      </c>
      <c r="G9" s="147">
        <v>1955743460114</v>
      </c>
      <c r="H9" s="124">
        <v>84010797</v>
      </c>
      <c r="I9" s="23">
        <v>3785029546</v>
      </c>
      <c r="J9" s="24" t="s">
        <v>30</v>
      </c>
      <c r="K9" s="25">
        <v>41640</v>
      </c>
      <c r="L9" s="25"/>
      <c r="M9" s="26">
        <f t="shared" ref="M9:M23" si="6">365-3+1</f>
        <v>363</v>
      </c>
      <c r="N9" s="27">
        <v>71.400000000000006</v>
      </c>
      <c r="O9" s="22">
        <f t="shared" ref="O9:O29" si="7">($O$7)</f>
        <v>28</v>
      </c>
      <c r="P9" s="15">
        <v>836.6</v>
      </c>
      <c r="Q9" s="29">
        <f t="shared" si="2"/>
        <v>1999.2000000000003</v>
      </c>
      <c r="R9" s="17">
        <v>250</v>
      </c>
      <c r="S9" s="30">
        <f t="shared" si="0"/>
        <v>3085.8</v>
      </c>
      <c r="T9" s="19">
        <f t="shared" si="3"/>
        <v>136.97</v>
      </c>
      <c r="U9" s="162">
        <v>0</v>
      </c>
      <c r="V9" s="32">
        <v>0</v>
      </c>
      <c r="W9" s="19">
        <f t="shared" si="1"/>
        <v>136.97</v>
      </c>
      <c r="X9" s="33">
        <f t="shared" si="4"/>
        <v>2948.83</v>
      </c>
      <c r="Y9" s="2"/>
    </row>
    <row r="10" spans="1:25" ht="16">
      <c r="A10" s="23">
        <f t="shared" si="5"/>
        <v>4</v>
      </c>
      <c r="B10" s="121">
        <v>9901433982</v>
      </c>
      <c r="C10" s="121" t="s">
        <v>176</v>
      </c>
      <c r="D10" s="98">
        <v>1475465</v>
      </c>
      <c r="E10" s="122" t="s">
        <v>26</v>
      </c>
      <c r="F10" s="121" t="s">
        <v>27</v>
      </c>
      <c r="G10" s="147">
        <v>1739508841211</v>
      </c>
      <c r="H10" s="116">
        <v>87738171</v>
      </c>
      <c r="I10" s="23">
        <v>3164072096</v>
      </c>
      <c r="J10" s="24" t="s">
        <v>31</v>
      </c>
      <c r="K10" s="25">
        <v>42005</v>
      </c>
      <c r="L10" s="25"/>
      <c r="M10" s="26">
        <f t="shared" si="6"/>
        <v>363</v>
      </c>
      <c r="N10" s="27">
        <v>71.400000000000006</v>
      </c>
      <c r="O10" s="22">
        <f t="shared" si="7"/>
        <v>28</v>
      </c>
      <c r="P10" s="15">
        <v>836.6</v>
      </c>
      <c r="Q10" s="29">
        <f t="shared" si="2"/>
        <v>1999.2000000000003</v>
      </c>
      <c r="R10" s="17">
        <v>250</v>
      </c>
      <c r="S10" s="30">
        <f t="shared" si="0"/>
        <v>3085.8</v>
      </c>
      <c r="T10" s="19">
        <f t="shared" si="3"/>
        <v>136.97</v>
      </c>
      <c r="U10" s="162">
        <v>0</v>
      </c>
      <c r="V10" s="32">
        <v>0</v>
      </c>
      <c r="W10" s="19">
        <f t="shared" si="1"/>
        <v>136.97</v>
      </c>
      <c r="X10" s="33">
        <f t="shared" si="4"/>
        <v>2948.83</v>
      </c>
      <c r="Y10" s="2"/>
    </row>
    <row r="11" spans="1:25" ht="16">
      <c r="A11" s="23">
        <f t="shared" si="5"/>
        <v>5</v>
      </c>
      <c r="B11" s="121">
        <v>9901532670</v>
      </c>
      <c r="C11" s="121" t="s">
        <v>177</v>
      </c>
      <c r="D11" s="98">
        <v>1475466</v>
      </c>
      <c r="E11" s="122" t="s">
        <v>26</v>
      </c>
      <c r="F11" s="121" t="s">
        <v>27</v>
      </c>
      <c r="G11" s="147">
        <v>2530747701213</v>
      </c>
      <c r="H11" s="124">
        <v>93559542</v>
      </c>
      <c r="I11" s="23">
        <v>3164095996</v>
      </c>
      <c r="J11" s="24" t="s">
        <v>32</v>
      </c>
      <c r="K11" s="34" t="s">
        <v>33</v>
      </c>
      <c r="L11" s="34"/>
      <c r="M11" s="26">
        <f t="shared" si="6"/>
        <v>363</v>
      </c>
      <c r="N11" s="27">
        <v>71.400000000000006</v>
      </c>
      <c r="O11" s="22">
        <f t="shared" si="7"/>
        <v>28</v>
      </c>
      <c r="P11" s="15">
        <v>836.6</v>
      </c>
      <c r="Q11" s="29">
        <f t="shared" si="2"/>
        <v>1999.2000000000003</v>
      </c>
      <c r="R11" s="17">
        <v>250</v>
      </c>
      <c r="S11" s="30">
        <f t="shared" si="0"/>
        <v>3085.8</v>
      </c>
      <c r="T11" s="19">
        <f t="shared" si="3"/>
        <v>136.97</v>
      </c>
      <c r="U11" s="162">
        <v>0</v>
      </c>
      <c r="V11" s="32">
        <v>0</v>
      </c>
      <c r="W11" s="19">
        <f t="shared" si="1"/>
        <v>136.97</v>
      </c>
      <c r="X11" s="33">
        <f t="shared" si="4"/>
        <v>2948.83</v>
      </c>
      <c r="Y11" s="2"/>
    </row>
    <row r="12" spans="1:25" ht="16">
      <c r="A12" s="23">
        <f t="shared" si="5"/>
        <v>6</v>
      </c>
      <c r="B12" s="121">
        <v>9901172017</v>
      </c>
      <c r="C12" s="121" t="s">
        <v>181</v>
      </c>
      <c r="D12" s="98">
        <v>1475467</v>
      </c>
      <c r="E12" s="122" t="s">
        <v>26</v>
      </c>
      <c r="F12" s="125" t="s">
        <v>34</v>
      </c>
      <c r="G12" s="148">
        <v>1699779190114</v>
      </c>
      <c r="H12" s="116">
        <v>81325193</v>
      </c>
      <c r="I12" s="23">
        <v>3247011971</v>
      </c>
      <c r="J12" s="24" t="s">
        <v>35</v>
      </c>
      <c r="K12" s="25">
        <v>42370</v>
      </c>
      <c r="L12" s="25"/>
      <c r="M12" s="26">
        <f t="shared" si="6"/>
        <v>363</v>
      </c>
      <c r="N12" s="27">
        <v>71.400000000000006</v>
      </c>
      <c r="O12" s="22">
        <f t="shared" si="7"/>
        <v>28</v>
      </c>
      <c r="P12" s="15">
        <v>836.6</v>
      </c>
      <c r="Q12" s="29">
        <f t="shared" si="2"/>
        <v>1999.2000000000003</v>
      </c>
      <c r="R12" s="17">
        <v>250</v>
      </c>
      <c r="S12" s="30">
        <f t="shared" si="0"/>
        <v>3085.8</v>
      </c>
      <c r="T12" s="19">
        <f t="shared" si="3"/>
        <v>136.97</v>
      </c>
      <c r="U12" s="162">
        <v>0</v>
      </c>
      <c r="V12" s="35">
        <v>0</v>
      </c>
      <c r="W12" s="19">
        <f t="shared" si="1"/>
        <v>136.97</v>
      </c>
      <c r="X12" s="33">
        <f t="shared" si="4"/>
        <v>2948.83</v>
      </c>
      <c r="Y12" s="2"/>
    </row>
    <row r="13" spans="1:25" ht="16">
      <c r="A13" s="23">
        <f t="shared" si="5"/>
        <v>7</v>
      </c>
      <c r="B13" s="121">
        <v>9901494341</v>
      </c>
      <c r="C13" s="121" t="s">
        <v>178</v>
      </c>
      <c r="D13" s="98">
        <v>1475468</v>
      </c>
      <c r="E13" s="125" t="s">
        <v>26</v>
      </c>
      <c r="F13" s="121" t="s">
        <v>27</v>
      </c>
      <c r="G13" s="147">
        <v>3043391560114</v>
      </c>
      <c r="H13" s="116">
        <v>88886875</v>
      </c>
      <c r="I13" s="23">
        <v>3164090771</v>
      </c>
      <c r="J13" s="24" t="s">
        <v>36</v>
      </c>
      <c r="K13" s="25">
        <v>44105</v>
      </c>
      <c r="L13" s="25"/>
      <c r="M13" s="26">
        <f t="shared" si="6"/>
        <v>363</v>
      </c>
      <c r="N13" s="27">
        <v>71.400000000000006</v>
      </c>
      <c r="O13" s="22">
        <f t="shared" si="7"/>
        <v>28</v>
      </c>
      <c r="P13" s="15">
        <v>836.6</v>
      </c>
      <c r="Q13" s="29">
        <f t="shared" si="2"/>
        <v>1999.2000000000003</v>
      </c>
      <c r="R13" s="17">
        <v>250</v>
      </c>
      <c r="S13" s="30">
        <f t="shared" si="0"/>
        <v>3085.8</v>
      </c>
      <c r="T13" s="19">
        <f t="shared" si="3"/>
        <v>136.97</v>
      </c>
      <c r="U13" s="164">
        <v>1130.44</v>
      </c>
      <c r="V13" s="156">
        <v>749.7</v>
      </c>
      <c r="W13" s="19">
        <f t="shared" si="1"/>
        <v>2017.1100000000001</v>
      </c>
      <c r="X13" s="33">
        <f t="shared" si="4"/>
        <v>1068.69</v>
      </c>
      <c r="Y13" s="2"/>
    </row>
    <row r="14" spans="1:25" ht="16">
      <c r="A14" s="23">
        <f t="shared" si="5"/>
        <v>8</v>
      </c>
      <c r="B14" s="121">
        <v>9901534402</v>
      </c>
      <c r="C14" s="121" t="s">
        <v>179</v>
      </c>
      <c r="D14" s="98">
        <v>1475469</v>
      </c>
      <c r="E14" s="122" t="s">
        <v>26</v>
      </c>
      <c r="F14" s="121" t="s">
        <v>27</v>
      </c>
      <c r="G14" s="147">
        <v>3043831120114</v>
      </c>
      <c r="H14" s="116">
        <v>108348814</v>
      </c>
      <c r="I14" s="23">
        <v>3164096165</v>
      </c>
      <c r="J14" s="24" t="s">
        <v>37</v>
      </c>
      <c r="K14" s="25">
        <v>44470</v>
      </c>
      <c r="L14" s="25"/>
      <c r="M14" s="26">
        <f t="shared" si="6"/>
        <v>363</v>
      </c>
      <c r="N14" s="27">
        <v>71.400000000000006</v>
      </c>
      <c r="O14" s="22">
        <f t="shared" si="7"/>
        <v>28</v>
      </c>
      <c r="P14" s="15">
        <v>836.6</v>
      </c>
      <c r="Q14" s="29">
        <f t="shared" si="2"/>
        <v>1999.2000000000003</v>
      </c>
      <c r="R14" s="17">
        <v>250</v>
      </c>
      <c r="S14" s="30">
        <f t="shared" si="0"/>
        <v>3085.8</v>
      </c>
      <c r="T14" s="19">
        <f t="shared" si="3"/>
        <v>136.97</v>
      </c>
      <c r="U14" s="162">
        <v>0</v>
      </c>
      <c r="V14" s="35">
        <v>0</v>
      </c>
      <c r="W14" s="19">
        <f t="shared" si="1"/>
        <v>136.97</v>
      </c>
      <c r="X14" s="33">
        <f t="shared" si="4"/>
        <v>2948.83</v>
      </c>
      <c r="Y14" s="2"/>
    </row>
    <row r="15" spans="1:25" ht="17.25" customHeight="1">
      <c r="A15" s="23">
        <f t="shared" si="5"/>
        <v>9</v>
      </c>
      <c r="B15" s="121">
        <v>9901513984</v>
      </c>
      <c r="C15" s="121" t="s">
        <v>180</v>
      </c>
      <c r="D15" s="98">
        <v>1475470</v>
      </c>
      <c r="E15" s="122" t="s">
        <v>26</v>
      </c>
      <c r="F15" s="121" t="s">
        <v>27</v>
      </c>
      <c r="G15" s="147">
        <v>1826848730101</v>
      </c>
      <c r="H15" s="124">
        <v>82297215</v>
      </c>
      <c r="I15" s="23">
        <v>3532031074</v>
      </c>
      <c r="J15" s="24" t="s">
        <v>38</v>
      </c>
      <c r="K15" s="25">
        <v>44348</v>
      </c>
      <c r="L15" s="25"/>
      <c r="M15" s="26">
        <f t="shared" si="6"/>
        <v>363</v>
      </c>
      <c r="N15" s="27">
        <v>71.400000000000006</v>
      </c>
      <c r="O15" s="22">
        <f t="shared" si="7"/>
        <v>28</v>
      </c>
      <c r="P15" s="15">
        <v>836.6</v>
      </c>
      <c r="Q15" s="29">
        <f t="shared" si="2"/>
        <v>1999.2000000000003</v>
      </c>
      <c r="R15" s="17">
        <v>250</v>
      </c>
      <c r="S15" s="30">
        <f>SUM(P15:R15)</f>
        <v>3085.8</v>
      </c>
      <c r="T15" s="19">
        <f t="shared" si="3"/>
        <v>136.97</v>
      </c>
      <c r="U15" s="162">
        <v>0</v>
      </c>
      <c r="V15" s="35">
        <v>0</v>
      </c>
      <c r="W15" s="19">
        <f t="shared" si="1"/>
        <v>136.97</v>
      </c>
      <c r="X15" s="33">
        <f t="shared" si="4"/>
        <v>2948.83</v>
      </c>
      <c r="Y15" s="2"/>
    </row>
    <row r="16" spans="1:25" ht="17.25" customHeight="1">
      <c r="A16" s="23">
        <f t="shared" si="5"/>
        <v>10</v>
      </c>
      <c r="B16" s="23">
        <v>9901433989</v>
      </c>
      <c r="C16" s="23" t="s">
        <v>182</v>
      </c>
      <c r="D16" s="98">
        <v>1475472</v>
      </c>
      <c r="E16" s="24" t="s">
        <v>39</v>
      </c>
      <c r="F16" s="24" t="s">
        <v>40</v>
      </c>
      <c r="G16" s="147">
        <v>1837075240507</v>
      </c>
      <c r="H16" s="124"/>
      <c r="I16" s="23">
        <v>3364085352</v>
      </c>
      <c r="J16" s="24" t="s">
        <v>154</v>
      </c>
      <c r="K16" s="24"/>
      <c r="L16" s="108"/>
      <c r="M16" s="26">
        <v>363</v>
      </c>
      <c r="N16" s="27">
        <v>75.64</v>
      </c>
      <c r="O16" s="22">
        <f t="shared" si="7"/>
        <v>28</v>
      </c>
      <c r="P16" s="28">
        <v>705.16</v>
      </c>
      <c r="Q16" s="29">
        <f>+N16*O16</f>
        <v>2117.92</v>
      </c>
      <c r="R16" s="17">
        <v>250</v>
      </c>
      <c r="S16" s="30">
        <f>SUM(P16:R16)</f>
        <v>3073.08</v>
      </c>
      <c r="T16" s="19">
        <f t="shared" si="3"/>
        <v>136.35</v>
      </c>
      <c r="U16" s="164">
        <v>1175.27</v>
      </c>
      <c r="V16" s="35">
        <v>0</v>
      </c>
      <c r="W16" s="19">
        <f t="shared" si="1"/>
        <v>1311.62</v>
      </c>
      <c r="X16" s="33">
        <f t="shared" si="4"/>
        <v>1761.46</v>
      </c>
      <c r="Y16" s="2"/>
    </row>
    <row r="17" spans="1:25" ht="18" customHeight="1">
      <c r="A17" s="23">
        <f t="shared" si="5"/>
        <v>11</v>
      </c>
      <c r="B17" s="23">
        <v>9901433990</v>
      </c>
      <c r="C17" s="23" t="s">
        <v>183</v>
      </c>
      <c r="D17" s="98">
        <v>1475473</v>
      </c>
      <c r="E17" s="24" t="s">
        <v>39</v>
      </c>
      <c r="F17" s="24" t="s">
        <v>40</v>
      </c>
      <c r="G17" s="148">
        <v>2365014882210</v>
      </c>
      <c r="H17" s="24">
        <v>33775125</v>
      </c>
      <c r="I17" s="23">
        <v>3532020817</v>
      </c>
      <c r="J17" s="24" t="s">
        <v>41</v>
      </c>
      <c r="K17" s="25">
        <v>43101</v>
      </c>
      <c r="L17" s="25"/>
      <c r="M17" s="26">
        <f t="shared" si="6"/>
        <v>363</v>
      </c>
      <c r="N17" s="27">
        <v>75.64</v>
      </c>
      <c r="O17" s="22">
        <f t="shared" si="7"/>
        <v>28</v>
      </c>
      <c r="P17" s="28">
        <v>705.16</v>
      </c>
      <c r="Q17" s="29">
        <f t="shared" si="2"/>
        <v>2117.92</v>
      </c>
      <c r="R17" s="17">
        <v>250</v>
      </c>
      <c r="S17" s="30">
        <f t="shared" ref="S17:S25" si="8">P17+Q17+R17</f>
        <v>3073.08</v>
      </c>
      <c r="T17" s="19">
        <f t="shared" si="3"/>
        <v>136.35</v>
      </c>
      <c r="U17" s="164">
        <v>2092.09</v>
      </c>
      <c r="V17" s="35">
        <v>0</v>
      </c>
      <c r="W17" s="19">
        <f t="shared" si="1"/>
        <v>2228.44</v>
      </c>
      <c r="X17" s="33">
        <f t="shared" si="4"/>
        <v>844.64</v>
      </c>
      <c r="Y17" s="2"/>
    </row>
    <row r="18" spans="1:25" ht="16">
      <c r="A18" s="23">
        <f t="shared" si="5"/>
        <v>12</v>
      </c>
      <c r="B18" s="23">
        <v>9901433991</v>
      </c>
      <c r="C18" s="23" t="s">
        <v>184</v>
      </c>
      <c r="D18" s="98">
        <v>1475474</v>
      </c>
      <c r="E18" s="24" t="s">
        <v>39</v>
      </c>
      <c r="F18" s="24" t="s">
        <v>285</v>
      </c>
      <c r="G18" s="148">
        <v>2185146461211</v>
      </c>
      <c r="H18" s="24">
        <v>16336801</v>
      </c>
      <c r="I18" s="23">
        <v>3424051646</v>
      </c>
      <c r="J18" s="24" t="s">
        <v>42</v>
      </c>
      <c r="K18" s="25">
        <v>43101</v>
      </c>
      <c r="L18" s="25"/>
      <c r="M18" s="26">
        <f t="shared" si="6"/>
        <v>363</v>
      </c>
      <c r="N18" s="27">
        <v>75.64</v>
      </c>
      <c r="O18" s="22">
        <f t="shared" si="7"/>
        <v>28</v>
      </c>
      <c r="P18" s="28">
        <v>705.16</v>
      </c>
      <c r="Q18" s="29">
        <f t="shared" si="2"/>
        <v>2117.92</v>
      </c>
      <c r="R18" s="17">
        <v>250</v>
      </c>
      <c r="S18" s="30">
        <f t="shared" si="8"/>
        <v>3073.08</v>
      </c>
      <c r="T18" s="19">
        <f t="shared" si="3"/>
        <v>136.35</v>
      </c>
      <c r="U18" s="162">
        <v>0</v>
      </c>
      <c r="V18" s="35">
        <v>0</v>
      </c>
      <c r="W18" s="19">
        <f t="shared" si="1"/>
        <v>136.35</v>
      </c>
      <c r="X18" s="33">
        <f t="shared" si="4"/>
        <v>2936.73</v>
      </c>
      <c r="Y18" s="2"/>
    </row>
    <row r="19" spans="1:25" ht="16">
      <c r="A19" s="23">
        <f t="shared" ref="A19" si="9">A18+1</f>
        <v>13</v>
      </c>
      <c r="B19" s="23">
        <v>9901451146</v>
      </c>
      <c r="C19" s="23" t="s">
        <v>187</v>
      </c>
      <c r="D19" s="98">
        <v>1475475</v>
      </c>
      <c r="E19" s="24" t="s">
        <v>39</v>
      </c>
      <c r="F19" s="24" t="s">
        <v>40</v>
      </c>
      <c r="G19" s="148">
        <v>1874755201805</v>
      </c>
      <c r="H19" s="116">
        <v>42936772</v>
      </c>
      <c r="I19" s="23">
        <v>3759041939</v>
      </c>
      <c r="J19" s="38" t="s">
        <v>48</v>
      </c>
      <c r="K19" s="25">
        <v>43301</v>
      </c>
      <c r="L19" s="25"/>
      <c r="M19" s="26">
        <f t="shared" si="6"/>
        <v>363</v>
      </c>
      <c r="N19" s="27">
        <v>75.64</v>
      </c>
      <c r="O19" s="22">
        <f t="shared" si="7"/>
        <v>28</v>
      </c>
      <c r="P19" s="28">
        <v>705.16</v>
      </c>
      <c r="Q19" s="29">
        <f t="shared" ref="Q19:Q21" si="10">+N19*O19</f>
        <v>2117.92</v>
      </c>
      <c r="R19" s="17">
        <v>250</v>
      </c>
      <c r="S19" s="30">
        <f t="shared" si="8"/>
        <v>3073.08</v>
      </c>
      <c r="T19" s="19">
        <f t="shared" si="3"/>
        <v>136.35</v>
      </c>
      <c r="U19" s="164">
        <v>1511.66</v>
      </c>
      <c r="V19" s="32">
        <v>0</v>
      </c>
      <c r="W19" s="19">
        <f t="shared" si="1"/>
        <v>1648.01</v>
      </c>
      <c r="X19" s="33">
        <f t="shared" si="4"/>
        <v>1425.07</v>
      </c>
      <c r="Y19" s="2"/>
    </row>
    <row r="20" spans="1:25" ht="16">
      <c r="A20" s="23">
        <f>A19+1</f>
        <v>14</v>
      </c>
      <c r="B20" s="23">
        <v>9901531023</v>
      </c>
      <c r="C20" s="23" t="s">
        <v>188</v>
      </c>
      <c r="D20" s="98">
        <v>1475476</v>
      </c>
      <c r="E20" s="24" t="s">
        <v>39</v>
      </c>
      <c r="F20" s="24" t="s">
        <v>286</v>
      </c>
      <c r="G20" s="148">
        <v>2333490810613</v>
      </c>
      <c r="H20" s="116"/>
      <c r="I20" s="23">
        <v>3733046116</v>
      </c>
      <c r="J20" s="126" t="s">
        <v>155</v>
      </c>
      <c r="K20" s="25"/>
      <c r="L20" s="25"/>
      <c r="M20" s="26">
        <v>363</v>
      </c>
      <c r="N20" s="27">
        <v>75.64</v>
      </c>
      <c r="O20" s="22">
        <f t="shared" si="7"/>
        <v>28</v>
      </c>
      <c r="P20" s="28">
        <v>705.16</v>
      </c>
      <c r="Q20" s="29">
        <f t="shared" si="10"/>
        <v>2117.92</v>
      </c>
      <c r="R20" s="17">
        <v>250</v>
      </c>
      <c r="S20" s="30">
        <f t="shared" si="8"/>
        <v>3073.08</v>
      </c>
      <c r="T20" s="19">
        <f t="shared" si="3"/>
        <v>136.35</v>
      </c>
      <c r="U20" s="162">
        <v>0</v>
      </c>
      <c r="V20" s="32">
        <v>0</v>
      </c>
      <c r="W20" s="19">
        <f t="shared" si="1"/>
        <v>136.35</v>
      </c>
      <c r="X20" s="33">
        <f t="shared" si="4"/>
        <v>2936.73</v>
      </c>
      <c r="Y20" s="2"/>
    </row>
    <row r="21" spans="1:25" ht="16">
      <c r="A21" s="23">
        <f t="shared" ref="A21:A29" si="11">A20+1</f>
        <v>15</v>
      </c>
      <c r="B21" s="23">
        <v>9901451132</v>
      </c>
      <c r="C21" s="23" t="s">
        <v>185</v>
      </c>
      <c r="D21" s="98">
        <v>1475477</v>
      </c>
      <c r="E21" s="23" t="s">
        <v>44</v>
      </c>
      <c r="F21" s="23" t="s">
        <v>45</v>
      </c>
      <c r="G21" s="147">
        <v>3792849871219</v>
      </c>
      <c r="H21" s="116">
        <v>42596955</v>
      </c>
      <c r="I21" s="23">
        <v>3137135329</v>
      </c>
      <c r="J21" s="126" t="s">
        <v>46</v>
      </c>
      <c r="K21" s="25">
        <v>43490</v>
      </c>
      <c r="L21" s="25"/>
      <c r="M21" s="26">
        <f t="shared" si="6"/>
        <v>363</v>
      </c>
      <c r="N21" s="27">
        <v>75.64</v>
      </c>
      <c r="O21" s="22">
        <f t="shared" si="7"/>
        <v>28</v>
      </c>
      <c r="P21" s="28">
        <v>705.16</v>
      </c>
      <c r="Q21" s="29">
        <f t="shared" si="10"/>
        <v>2117.92</v>
      </c>
      <c r="R21" s="17">
        <v>250</v>
      </c>
      <c r="S21" s="30">
        <f t="shared" si="8"/>
        <v>3073.08</v>
      </c>
      <c r="T21" s="19">
        <f t="shared" si="3"/>
        <v>136.35</v>
      </c>
      <c r="U21" s="164">
        <v>2824.29</v>
      </c>
      <c r="V21" s="32">
        <v>0</v>
      </c>
      <c r="W21" s="19">
        <f t="shared" si="1"/>
        <v>2960.64</v>
      </c>
      <c r="X21" s="33">
        <f t="shared" si="4"/>
        <v>112.44</v>
      </c>
      <c r="Y21" s="2"/>
    </row>
    <row r="22" spans="1:25" ht="16">
      <c r="A22" s="23">
        <f t="shared" si="11"/>
        <v>16</v>
      </c>
      <c r="B22" s="39">
        <v>9901575029</v>
      </c>
      <c r="C22" s="23" t="s">
        <v>191</v>
      </c>
      <c r="D22" s="98">
        <v>1475478</v>
      </c>
      <c r="E22" s="24" t="s">
        <v>39</v>
      </c>
      <c r="F22" s="24" t="s">
        <v>107</v>
      </c>
      <c r="G22" s="149">
        <v>2930820141219</v>
      </c>
      <c r="H22" s="116"/>
      <c r="I22" s="119">
        <v>3630036252</v>
      </c>
      <c r="J22" s="127" t="s">
        <v>153</v>
      </c>
      <c r="K22" s="109"/>
      <c r="L22" s="109"/>
      <c r="M22" s="26"/>
      <c r="N22" s="27">
        <v>75.64</v>
      </c>
      <c r="O22" s="22">
        <f t="shared" si="7"/>
        <v>28</v>
      </c>
      <c r="P22" s="28">
        <v>705.16</v>
      </c>
      <c r="Q22" s="29">
        <f>+N22*O22</f>
        <v>2117.92</v>
      </c>
      <c r="R22" s="17">
        <v>250</v>
      </c>
      <c r="S22" s="30">
        <f t="shared" si="8"/>
        <v>3073.08</v>
      </c>
      <c r="T22" s="19">
        <f t="shared" si="3"/>
        <v>136.35</v>
      </c>
      <c r="U22" s="163">
        <v>0</v>
      </c>
      <c r="V22" s="41">
        <v>0</v>
      </c>
      <c r="W22" s="19">
        <f t="shared" si="1"/>
        <v>136.35</v>
      </c>
      <c r="X22" s="42">
        <f t="shared" si="4"/>
        <v>2936.73</v>
      </c>
      <c r="Y22" s="2"/>
    </row>
    <row r="23" spans="1:25" ht="16">
      <c r="A23" s="23">
        <f t="shared" si="11"/>
        <v>17</v>
      </c>
      <c r="B23" s="23">
        <v>9901349725</v>
      </c>
      <c r="C23" s="23" t="s">
        <v>186</v>
      </c>
      <c r="D23" s="98">
        <v>1475479</v>
      </c>
      <c r="E23" s="24" t="s">
        <v>39</v>
      </c>
      <c r="F23" s="24" t="s">
        <v>43</v>
      </c>
      <c r="G23" s="148">
        <v>2108883421709</v>
      </c>
      <c r="H23" s="24">
        <v>86863142</v>
      </c>
      <c r="I23" s="23">
        <v>3607017078</v>
      </c>
      <c r="J23" s="24" t="s">
        <v>47</v>
      </c>
      <c r="K23" s="25">
        <v>43101</v>
      </c>
      <c r="L23" s="25"/>
      <c r="M23" s="26">
        <f t="shared" si="6"/>
        <v>363</v>
      </c>
      <c r="N23" s="27">
        <v>75.64</v>
      </c>
      <c r="O23" s="22">
        <f t="shared" si="7"/>
        <v>28</v>
      </c>
      <c r="P23" s="28">
        <v>705.16</v>
      </c>
      <c r="Q23" s="29">
        <f t="shared" ref="Q23" si="12">+N23*O23</f>
        <v>2117.92</v>
      </c>
      <c r="R23" s="17">
        <v>250</v>
      </c>
      <c r="S23" s="30">
        <f t="shared" si="8"/>
        <v>3073.08</v>
      </c>
      <c r="T23" s="19">
        <f t="shared" si="3"/>
        <v>136.35</v>
      </c>
      <c r="U23" s="162">
        <v>0</v>
      </c>
      <c r="V23" s="32">
        <v>0</v>
      </c>
      <c r="W23" s="19">
        <f t="shared" si="1"/>
        <v>136.35</v>
      </c>
      <c r="X23" s="33">
        <f t="shared" si="4"/>
        <v>2936.73</v>
      </c>
      <c r="Y23" s="2"/>
    </row>
    <row r="24" spans="1:25" ht="16">
      <c r="A24" s="22">
        <f>A23+1</f>
        <v>18</v>
      </c>
      <c r="B24" s="145">
        <v>9901533150</v>
      </c>
      <c r="C24" s="23" t="s">
        <v>219</v>
      </c>
      <c r="D24" s="98">
        <v>1475480</v>
      </c>
      <c r="E24" s="24" t="s">
        <v>39</v>
      </c>
      <c r="F24" s="24" t="s">
        <v>171</v>
      </c>
      <c r="G24" s="148">
        <v>2631591320115</v>
      </c>
      <c r="H24" s="24">
        <v>50716239</v>
      </c>
      <c r="I24" s="23">
        <v>3137154580</v>
      </c>
      <c r="J24" s="38" t="s">
        <v>172</v>
      </c>
      <c r="K24" s="36">
        <v>44929</v>
      </c>
      <c r="L24" s="36">
        <v>44929</v>
      </c>
      <c r="M24" s="37"/>
      <c r="N24" s="27">
        <v>75.64</v>
      </c>
      <c r="O24" s="22">
        <f t="shared" si="7"/>
        <v>28</v>
      </c>
      <c r="P24" s="28">
        <v>705.16</v>
      </c>
      <c r="Q24" s="29">
        <f t="shared" si="2"/>
        <v>2117.92</v>
      </c>
      <c r="R24" s="17">
        <v>250</v>
      </c>
      <c r="S24" s="30">
        <f t="shared" si="8"/>
        <v>3073.08</v>
      </c>
      <c r="T24" s="19">
        <f t="shared" si="3"/>
        <v>136.35</v>
      </c>
      <c r="U24" s="162">
        <v>0</v>
      </c>
      <c r="V24" s="144">
        <v>0</v>
      </c>
      <c r="W24" s="19">
        <f t="shared" si="1"/>
        <v>136.35</v>
      </c>
      <c r="X24" s="33">
        <f t="shared" si="4"/>
        <v>2936.73</v>
      </c>
      <c r="Y24" s="2"/>
    </row>
    <row r="25" spans="1:25" ht="16">
      <c r="A25" s="22">
        <f t="shared" si="11"/>
        <v>19</v>
      </c>
      <c r="B25" s="145">
        <v>9901531045</v>
      </c>
      <c r="C25" s="23" t="s">
        <v>220</v>
      </c>
      <c r="D25" s="98">
        <v>1475481</v>
      </c>
      <c r="E25" s="24" t="s">
        <v>39</v>
      </c>
      <c r="F25" s="24" t="s">
        <v>171</v>
      </c>
      <c r="G25" s="148">
        <v>217807100117</v>
      </c>
      <c r="H25" s="116">
        <v>96032170</v>
      </c>
      <c r="I25" s="23"/>
      <c r="J25" s="95" t="s">
        <v>193</v>
      </c>
      <c r="K25" s="36">
        <v>44929</v>
      </c>
      <c r="L25" s="36">
        <v>44929</v>
      </c>
      <c r="M25" s="37"/>
      <c r="N25" s="27">
        <v>75.64</v>
      </c>
      <c r="O25" s="22">
        <f t="shared" si="7"/>
        <v>28</v>
      </c>
      <c r="P25" s="28">
        <v>705.16</v>
      </c>
      <c r="Q25" s="29">
        <f t="shared" si="2"/>
        <v>2117.92</v>
      </c>
      <c r="R25" s="17">
        <v>250</v>
      </c>
      <c r="S25" s="30">
        <f t="shared" si="8"/>
        <v>3073.08</v>
      </c>
      <c r="T25" s="19">
        <f t="shared" si="3"/>
        <v>136.35</v>
      </c>
      <c r="U25" s="162">
        <v>0</v>
      </c>
      <c r="V25" s="32">
        <v>0</v>
      </c>
      <c r="W25" s="19">
        <f t="shared" si="1"/>
        <v>136.35</v>
      </c>
      <c r="X25" s="33">
        <f t="shared" si="4"/>
        <v>2936.73</v>
      </c>
      <c r="Y25" s="2"/>
    </row>
    <row r="26" spans="1:25" ht="16">
      <c r="A26" s="22">
        <f t="shared" si="11"/>
        <v>20</v>
      </c>
      <c r="B26" s="145">
        <v>990099247</v>
      </c>
      <c r="C26" s="23" t="s">
        <v>284</v>
      </c>
      <c r="D26" s="98">
        <v>1475482</v>
      </c>
      <c r="E26" s="24" t="s">
        <v>39</v>
      </c>
      <c r="F26" s="24" t="s">
        <v>171</v>
      </c>
      <c r="G26" s="148">
        <v>2444065880116</v>
      </c>
      <c r="H26" s="116">
        <v>9513388</v>
      </c>
      <c r="I26" s="23">
        <v>3229069329</v>
      </c>
      <c r="J26" s="24" t="s">
        <v>283</v>
      </c>
      <c r="K26" s="36">
        <v>44929</v>
      </c>
      <c r="L26" s="36">
        <v>44929</v>
      </c>
      <c r="M26" s="37"/>
      <c r="N26" s="27">
        <v>75.64</v>
      </c>
      <c r="O26" s="22">
        <f t="shared" si="7"/>
        <v>28</v>
      </c>
      <c r="P26" s="28">
        <v>705.16</v>
      </c>
      <c r="Q26" s="29">
        <f t="shared" si="2"/>
        <v>2117.92</v>
      </c>
      <c r="R26" s="17">
        <v>250</v>
      </c>
      <c r="S26" s="30">
        <f>SUM(P26:R26)</f>
        <v>3073.08</v>
      </c>
      <c r="T26" s="19">
        <f t="shared" si="3"/>
        <v>136.35</v>
      </c>
      <c r="U26" s="162">
        <v>0</v>
      </c>
      <c r="V26" s="32">
        <v>0</v>
      </c>
      <c r="W26" s="19">
        <f t="shared" si="1"/>
        <v>136.35</v>
      </c>
      <c r="X26" s="33">
        <f t="shared" si="4"/>
        <v>2936.73</v>
      </c>
      <c r="Y26" s="2"/>
    </row>
    <row r="27" spans="1:25" ht="16">
      <c r="A27" s="22">
        <f t="shared" si="11"/>
        <v>21</v>
      </c>
      <c r="B27" s="23">
        <v>9901531048</v>
      </c>
      <c r="C27" s="23" t="s">
        <v>189</v>
      </c>
      <c r="D27" s="98">
        <v>1475483</v>
      </c>
      <c r="E27" s="24" t="s">
        <v>39</v>
      </c>
      <c r="F27" s="24" t="s">
        <v>34</v>
      </c>
      <c r="G27" s="148">
        <v>1594497310115</v>
      </c>
      <c r="H27" s="116">
        <v>43354645</v>
      </c>
      <c r="I27" s="23">
        <v>3424062344</v>
      </c>
      <c r="J27" s="24" t="s">
        <v>49</v>
      </c>
      <c r="K27" s="128">
        <v>44621</v>
      </c>
      <c r="L27" s="128"/>
      <c r="M27" s="130">
        <f ca="1">TODAY()-K27</f>
        <v>370</v>
      </c>
      <c r="N27" s="27">
        <v>75.64</v>
      </c>
      <c r="O27" s="22">
        <f t="shared" si="7"/>
        <v>28</v>
      </c>
      <c r="P27" s="28">
        <v>705.16</v>
      </c>
      <c r="Q27" s="29">
        <f t="shared" si="2"/>
        <v>2117.92</v>
      </c>
      <c r="R27" s="17">
        <v>250</v>
      </c>
      <c r="S27" s="30">
        <f>P27+Q27+R27</f>
        <v>3073.08</v>
      </c>
      <c r="T27" s="19">
        <f t="shared" si="3"/>
        <v>136.35</v>
      </c>
      <c r="U27" s="162">
        <v>0</v>
      </c>
      <c r="V27" s="32">
        <v>0</v>
      </c>
      <c r="W27" s="19">
        <f t="shared" si="1"/>
        <v>136.35</v>
      </c>
      <c r="X27" s="33">
        <f t="shared" si="4"/>
        <v>2936.73</v>
      </c>
      <c r="Y27" s="2"/>
    </row>
    <row r="28" spans="1:25" ht="16">
      <c r="A28" s="22">
        <f t="shared" si="11"/>
        <v>22</v>
      </c>
      <c r="B28" s="23">
        <v>9901531086</v>
      </c>
      <c r="C28" s="23" t="s">
        <v>190</v>
      </c>
      <c r="D28" s="98">
        <v>1475484</v>
      </c>
      <c r="E28" s="24" t="s">
        <v>39</v>
      </c>
      <c r="F28" s="24" t="s">
        <v>34</v>
      </c>
      <c r="G28" s="148">
        <v>2438891350115</v>
      </c>
      <c r="H28" s="116">
        <v>65115139</v>
      </c>
      <c r="I28" s="23">
        <v>3137148598</v>
      </c>
      <c r="J28" s="24" t="s">
        <v>50</v>
      </c>
      <c r="K28" s="128">
        <v>44564</v>
      </c>
      <c r="L28" s="128"/>
      <c r="M28" s="130">
        <f ca="1">TODAY()-K28</f>
        <v>427</v>
      </c>
      <c r="N28" s="27">
        <v>75.64</v>
      </c>
      <c r="O28" s="22">
        <f t="shared" si="7"/>
        <v>28</v>
      </c>
      <c r="P28" s="28">
        <v>705.16</v>
      </c>
      <c r="Q28" s="29">
        <f t="shared" si="2"/>
        <v>2117.92</v>
      </c>
      <c r="R28" s="17">
        <v>250</v>
      </c>
      <c r="S28" s="30">
        <f>P28+Q28+R28</f>
        <v>3073.08</v>
      </c>
      <c r="T28" s="19">
        <f t="shared" si="3"/>
        <v>136.35</v>
      </c>
      <c r="U28" s="162">
        <v>0</v>
      </c>
      <c r="V28" s="32">
        <v>0</v>
      </c>
      <c r="W28" s="19">
        <f t="shared" si="1"/>
        <v>136.35</v>
      </c>
      <c r="X28" s="33">
        <f t="shared" si="4"/>
        <v>2936.73</v>
      </c>
      <c r="Y28" s="2"/>
    </row>
    <row r="29" spans="1:25" ht="16.5" thickBot="1">
      <c r="A29" s="22">
        <f t="shared" si="11"/>
        <v>23</v>
      </c>
      <c r="B29" s="39">
        <v>9901560276</v>
      </c>
      <c r="C29" s="23" t="s">
        <v>192</v>
      </c>
      <c r="D29" s="118">
        <v>1475485</v>
      </c>
      <c r="E29" s="117" t="s">
        <v>51</v>
      </c>
      <c r="F29" s="100" t="s">
        <v>40</v>
      </c>
      <c r="G29" s="149">
        <v>3012430500101</v>
      </c>
      <c r="H29" s="116">
        <v>114067201</v>
      </c>
      <c r="I29" s="119">
        <v>3137150823</v>
      </c>
      <c r="J29" s="120" t="s">
        <v>52</v>
      </c>
      <c r="K29" s="129">
        <v>44718</v>
      </c>
      <c r="L29" s="129"/>
      <c r="M29" s="130">
        <f ca="1">TODAY()-K29</f>
        <v>273</v>
      </c>
      <c r="N29" s="106">
        <v>71.400000000000006</v>
      </c>
      <c r="O29" s="22">
        <f t="shared" si="7"/>
        <v>28</v>
      </c>
      <c r="P29" s="28">
        <v>836.6</v>
      </c>
      <c r="Q29" s="44">
        <f>N29*O29</f>
        <v>1999.2000000000003</v>
      </c>
      <c r="R29" s="17">
        <v>250</v>
      </c>
      <c r="S29" s="30">
        <f>P29+Q29+R29</f>
        <v>3085.8</v>
      </c>
      <c r="T29" s="19">
        <f t="shared" si="3"/>
        <v>136.97</v>
      </c>
      <c r="U29" s="164">
        <v>645.48</v>
      </c>
      <c r="V29" s="41">
        <v>0</v>
      </c>
      <c r="W29" s="19">
        <f t="shared" si="1"/>
        <v>782.45</v>
      </c>
      <c r="X29" s="42">
        <f t="shared" si="4"/>
        <v>2303.35</v>
      </c>
      <c r="Y29" s="2"/>
    </row>
    <row r="30" spans="1:25" ht="16.5" thickBot="1">
      <c r="A30" s="236" t="s">
        <v>53</v>
      </c>
      <c r="B30" s="237"/>
      <c r="C30" s="237"/>
      <c r="D30" s="237"/>
      <c r="E30" s="237"/>
      <c r="F30" s="238"/>
      <c r="G30" s="237"/>
      <c r="H30" s="237"/>
      <c r="I30" s="237"/>
      <c r="J30" s="237"/>
      <c r="K30" s="237"/>
      <c r="L30" s="237"/>
      <c r="M30" s="237"/>
      <c r="N30" s="237"/>
      <c r="O30" s="239"/>
      <c r="P30" s="45">
        <f>SUM(P7:P29)</f>
        <v>17533.079999999998</v>
      </c>
      <c r="Q30" s="45">
        <f t="shared" ref="Q30:W30" si="13">SUM(Q7:Q29)</f>
        <v>47524.959999999977</v>
      </c>
      <c r="R30" s="45">
        <f t="shared" si="13"/>
        <v>5750</v>
      </c>
      <c r="S30" s="45">
        <f t="shared" si="13"/>
        <v>70808.040000000023</v>
      </c>
      <c r="T30" s="45">
        <f t="shared" si="13"/>
        <v>3142.2499999999986</v>
      </c>
      <c r="U30" s="45">
        <f t="shared" si="13"/>
        <v>10228.93</v>
      </c>
      <c r="V30" s="45">
        <f t="shared" si="13"/>
        <v>749.7</v>
      </c>
      <c r="W30" s="45">
        <f t="shared" si="13"/>
        <v>14120.880000000003</v>
      </c>
      <c r="X30" s="45">
        <f>SUM(X7:X29)</f>
        <v>56687.160000000018</v>
      </c>
      <c r="Y30" s="2"/>
    </row>
    <row r="31" spans="1:25" ht="16">
      <c r="A31" s="46"/>
      <c r="B31" s="46"/>
      <c r="C31" s="46"/>
      <c r="D31" s="93"/>
      <c r="E31" s="46"/>
      <c r="F31" s="46"/>
      <c r="G31" s="150"/>
      <c r="H31" s="46"/>
      <c r="I31" s="46"/>
      <c r="J31" s="46"/>
      <c r="K31" s="46"/>
      <c r="L31" s="46"/>
      <c r="M31" s="46"/>
      <c r="N31" s="46"/>
      <c r="O31" s="46"/>
      <c r="P31" s="46"/>
      <c r="Q31" s="47"/>
      <c r="R31" s="48"/>
      <c r="S31" s="48"/>
      <c r="T31" s="48"/>
      <c r="U31" s="48"/>
      <c r="V31" s="48"/>
      <c r="W31" s="48"/>
      <c r="X31" s="48"/>
      <c r="Y31" s="2"/>
    </row>
    <row r="32" spans="1:25" ht="16">
      <c r="A32" s="46"/>
      <c r="B32" s="46"/>
      <c r="C32" s="46"/>
      <c r="D32" s="93"/>
      <c r="E32" s="46"/>
      <c r="F32" s="46"/>
      <c r="G32" s="150"/>
      <c r="H32" s="46"/>
      <c r="I32" s="46"/>
      <c r="J32" s="46"/>
      <c r="K32" s="46"/>
      <c r="L32" s="46"/>
      <c r="M32" s="46"/>
      <c r="N32" s="46"/>
      <c r="O32" s="46"/>
      <c r="P32" s="46"/>
      <c r="Q32" s="47"/>
      <c r="R32" s="48"/>
      <c r="S32" s="48"/>
      <c r="T32" s="48"/>
      <c r="U32" s="48"/>
      <c r="V32" s="48"/>
      <c r="W32" s="48"/>
      <c r="X32" s="48"/>
      <c r="Y32" s="2"/>
    </row>
    <row r="33" spans="1:25" ht="16">
      <c r="A33" s="46"/>
      <c r="B33" s="46"/>
      <c r="C33" s="46"/>
      <c r="D33" s="93"/>
      <c r="E33" s="46"/>
      <c r="F33" s="46"/>
      <c r="G33" s="150"/>
      <c r="H33" s="46"/>
      <c r="I33" s="46"/>
      <c r="J33" s="46"/>
      <c r="K33" s="46"/>
      <c r="L33" s="46"/>
      <c r="M33" s="46"/>
      <c r="N33" s="46"/>
      <c r="O33" s="46"/>
      <c r="P33" s="46"/>
      <c r="Q33" s="47"/>
      <c r="R33" s="48"/>
      <c r="S33" s="48"/>
      <c r="T33" s="48"/>
      <c r="U33" s="48"/>
      <c r="V33" s="48"/>
      <c r="W33" s="48"/>
      <c r="X33" s="48"/>
      <c r="Y33" s="2"/>
    </row>
    <row r="34" spans="1:25" ht="16">
      <c r="A34" s="46"/>
      <c r="B34" s="46"/>
      <c r="C34" s="46"/>
      <c r="D34" s="93"/>
      <c r="E34" s="46"/>
      <c r="F34" s="46"/>
      <c r="G34" s="150"/>
      <c r="H34" s="46"/>
      <c r="I34" s="46"/>
      <c r="J34" s="46"/>
      <c r="K34" s="46"/>
      <c r="L34" s="46"/>
      <c r="M34" s="46"/>
      <c r="N34" s="46"/>
      <c r="O34" s="46"/>
      <c r="P34" s="46"/>
      <c r="Q34" s="47"/>
      <c r="R34" s="48"/>
      <c r="S34" s="48"/>
      <c r="T34" s="48"/>
      <c r="U34" s="48"/>
      <c r="V34" s="48"/>
      <c r="W34" s="48"/>
      <c r="X34" s="48"/>
      <c r="Y34" s="2"/>
    </row>
    <row r="35" spans="1:25" ht="15.75" customHeight="1" thickBot="1">
      <c r="A35" s="235" t="s">
        <v>54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"/>
    </row>
    <row r="36" spans="1:25" ht="18" customHeight="1" thickBot="1">
      <c r="A36" s="187" t="s">
        <v>2</v>
      </c>
      <c r="B36" s="187" t="s">
        <v>3</v>
      </c>
      <c r="C36" s="187" t="s">
        <v>4</v>
      </c>
      <c r="D36" s="199" t="s">
        <v>6</v>
      </c>
      <c r="E36" s="187" t="s">
        <v>5</v>
      </c>
      <c r="F36" s="187" t="s">
        <v>55</v>
      </c>
      <c r="G36" s="210" t="s">
        <v>7</v>
      </c>
      <c r="H36" s="213" t="s">
        <v>8</v>
      </c>
      <c r="I36" s="216" t="s">
        <v>9</v>
      </c>
      <c r="J36" s="187" t="s">
        <v>10</v>
      </c>
      <c r="K36" s="187" t="s">
        <v>151</v>
      </c>
      <c r="L36" s="196" t="s">
        <v>11</v>
      </c>
      <c r="M36" s="187" t="s">
        <v>0</v>
      </c>
      <c r="N36" s="219" t="s">
        <v>12</v>
      </c>
      <c r="O36" s="201" t="s">
        <v>13</v>
      </c>
      <c r="P36" s="201" t="s">
        <v>14</v>
      </c>
      <c r="Q36" s="203" t="s">
        <v>15</v>
      </c>
      <c r="R36" s="201" t="s">
        <v>56</v>
      </c>
      <c r="S36" s="206" t="s">
        <v>16</v>
      </c>
      <c r="T36" s="190" t="s">
        <v>17</v>
      </c>
      <c r="U36" s="191"/>
      <c r="V36" s="192"/>
      <c r="W36" s="193" t="s">
        <v>18</v>
      </c>
      <c r="X36" s="187" t="s">
        <v>19</v>
      </c>
      <c r="Y36" s="2"/>
    </row>
    <row r="37" spans="1:25" ht="18" customHeight="1" thickBot="1">
      <c r="A37" s="188"/>
      <c r="B37" s="188"/>
      <c r="C37" s="188"/>
      <c r="D37" s="200"/>
      <c r="E37" s="188"/>
      <c r="F37" s="188"/>
      <c r="G37" s="211"/>
      <c r="H37" s="214"/>
      <c r="I37" s="217"/>
      <c r="J37" s="188"/>
      <c r="K37" s="188"/>
      <c r="L37" s="197"/>
      <c r="M37" s="188"/>
      <c r="N37" s="220"/>
      <c r="O37" s="222"/>
      <c r="P37" s="202"/>
      <c r="Q37" s="204"/>
      <c r="R37" s="205"/>
      <c r="S37" s="207"/>
      <c r="T37" s="5" t="s">
        <v>168</v>
      </c>
      <c r="U37" s="5" t="s">
        <v>169</v>
      </c>
      <c r="V37" s="6" t="s">
        <v>170</v>
      </c>
      <c r="W37" s="194"/>
      <c r="X37" s="188"/>
      <c r="Y37" s="2"/>
    </row>
    <row r="38" spans="1:25" ht="65.25" customHeight="1" thickBot="1">
      <c r="A38" s="189"/>
      <c r="B38" s="189"/>
      <c r="C38" s="189"/>
      <c r="D38" s="200"/>
      <c r="E38" s="189"/>
      <c r="F38" s="189"/>
      <c r="G38" s="212"/>
      <c r="H38" s="215"/>
      <c r="I38" s="218"/>
      <c r="J38" s="189"/>
      <c r="K38" s="189"/>
      <c r="L38" s="198"/>
      <c r="M38" s="189"/>
      <c r="N38" s="221"/>
      <c r="O38" s="202"/>
      <c r="P38" s="7" t="s">
        <v>20</v>
      </c>
      <c r="Q38" s="8" t="s">
        <v>21</v>
      </c>
      <c r="R38" s="49" t="s">
        <v>22</v>
      </c>
      <c r="S38" s="208"/>
      <c r="T38" s="10" t="s">
        <v>23</v>
      </c>
      <c r="U38" s="159" t="s">
        <v>24</v>
      </c>
      <c r="V38" s="159" t="s">
        <v>25</v>
      </c>
      <c r="W38" s="195"/>
      <c r="X38" s="189"/>
      <c r="Y38" s="2"/>
    </row>
    <row r="39" spans="1:25" ht="16">
      <c r="A39" s="12">
        <f>(A29+1)</f>
        <v>24</v>
      </c>
      <c r="B39" s="12">
        <v>9901434004</v>
      </c>
      <c r="C39" s="23" t="s">
        <v>194</v>
      </c>
      <c r="D39" s="98">
        <v>1475486</v>
      </c>
      <c r="E39" s="103" t="s">
        <v>57</v>
      </c>
      <c r="F39" s="104" t="s">
        <v>58</v>
      </c>
      <c r="G39" s="151">
        <v>1818242050101</v>
      </c>
      <c r="H39" s="50">
        <v>48667447</v>
      </c>
      <c r="I39" s="104">
        <v>3216004486</v>
      </c>
      <c r="J39" s="104" t="s">
        <v>59</v>
      </c>
      <c r="K39" s="103" t="s">
        <v>60</v>
      </c>
      <c r="L39" s="103" t="s">
        <v>152</v>
      </c>
      <c r="M39" s="103" t="s">
        <v>61</v>
      </c>
      <c r="N39" s="105">
        <v>71.400000000000006</v>
      </c>
      <c r="O39" s="11">
        <f>($O$7)</f>
        <v>28</v>
      </c>
      <c r="P39" s="15">
        <v>836.6</v>
      </c>
      <c r="Q39" s="16">
        <f t="shared" ref="Q39:Q91" si="14">+N39*O39</f>
        <v>1999.2000000000003</v>
      </c>
      <c r="R39" s="17">
        <v>250</v>
      </c>
      <c r="S39" s="18">
        <f>P39+Q39+R39</f>
        <v>3085.8</v>
      </c>
      <c r="T39" s="19">
        <f t="shared" ref="T39:T91" si="15">ROUND((P39+Q39)*4.83%,2)</f>
        <v>136.97</v>
      </c>
      <c r="U39" s="165">
        <v>0</v>
      </c>
      <c r="V39" s="31">
        <v>0</v>
      </c>
      <c r="W39" s="19">
        <f>ROUND(SUM(T39:V39),2)</f>
        <v>136.97</v>
      </c>
      <c r="X39" s="51">
        <f t="shared" ref="X39:X50" si="16">ROUND(S39-W39,2)</f>
        <v>2948.83</v>
      </c>
      <c r="Y39" s="2"/>
    </row>
    <row r="40" spans="1:25" ht="16">
      <c r="A40" s="22">
        <f>(A39)+1</f>
        <v>25</v>
      </c>
      <c r="B40" s="23">
        <v>990099342</v>
      </c>
      <c r="C40" s="23" t="s">
        <v>196</v>
      </c>
      <c r="D40" s="98">
        <v>1475487</v>
      </c>
      <c r="E40" s="34" t="s">
        <v>57</v>
      </c>
      <c r="F40" s="24" t="s">
        <v>58</v>
      </c>
      <c r="G40" s="148">
        <v>2354009980502</v>
      </c>
      <c r="H40" s="50">
        <v>30926181</v>
      </c>
      <c r="I40" s="24">
        <v>3287036510</v>
      </c>
      <c r="J40" s="38" t="s">
        <v>62</v>
      </c>
      <c r="K40" s="25">
        <v>43101</v>
      </c>
      <c r="L40" s="25">
        <v>42163</v>
      </c>
      <c r="M40" s="34" t="s">
        <v>61</v>
      </c>
      <c r="N40" s="27">
        <v>71.400000000000006</v>
      </c>
      <c r="O40" s="11">
        <f t="shared" ref="O40:O63" si="17">($O$7)</f>
        <v>28</v>
      </c>
      <c r="P40" s="15">
        <v>836.6</v>
      </c>
      <c r="Q40" s="29">
        <f t="shared" si="14"/>
        <v>1999.2000000000003</v>
      </c>
      <c r="R40" s="17">
        <v>250</v>
      </c>
      <c r="S40" s="30">
        <f t="shared" ref="S40:S91" si="18">P40+Q40+R40</f>
        <v>3085.8</v>
      </c>
      <c r="T40" s="31">
        <f t="shared" si="15"/>
        <v>136.97</v>
      </c>
      <c r="U40" s="165">
        <v>0</v>
      </c>
      <c r="V40" s="183">
        <v>351.72</v>
      </c>
      <c r="W40" s="19">
        <f t="shared" ref="W40:W68" si="19">ROUND(SUM(T40:V40),2)</f>
        <v>488.69</v>
      </c>
      <c r="X40" s="52">
        <f t="shared" si="16"/>
        <v>2597.11</v>
      </c>
      <c r="Y40" s="2"/>
    </row>
    <row r="41" spans="1:25" ht="16">
      <c r="A41" s="22">
        <f t="shared" ref="A41:A67" si="20">(A40)+1</f>
        <v>26</v>
      </c>
      <c r="B41" s="23">
        <v>990099324</v>
      </c>
      <c r="C41" s="23" t="s">
        <v>195</v>
      </c>
      <c r="D41" s="98">
        <v>1475488</v>
      </c>
      <c r="E41" s="34" t="s">
        <v>57</v>
      </c>
      <c r="F41" s="24" t="s">
        <v>58</v>
      </c>
      <c r="G41" s="148">
        <v>1792429540117</v>
      </c>
      <c r="H41" s="50">
        <v>50643827</v>
      </c>
      <c r="I41" s="24">
        <v>3229011973</v>
      </c>
      <c r="J41" s="38" t="s">
        <v>63</v>
      </c>
      <c r="K41" s="25">
        <v>42370</v>
      </c>
      <c r="L41" s="25">
        <v>41276</v>
      </c>
      <c r="M41" s="34" t="s">
        <v>61</v>
      </c>
      <c r="N41" s="27">
        <v>71.400000000000006</v>
      </c>
      <c r="O41" s="11">
        <f t="shared" si="17"/>
        <v>28</v>
      </c>
      <c r="P41" s="15">
        <v>836.6</v>
      </c>
      <c r="Q41" s="29">
        <f t="shared" si="14"/>
        <v>1999.2000000000003</v>
      </c>
      <c r="R41" s="17">
        <v>250</v>
      </c>
      <c r="S41" s="30">
        <f t="shared" si="18"/>
        <v>3085.8</v>
      </c>
      <c r="T41" s="31">
        <f t="shared" si="15"/>
        <v>136.97</v>
      </c>
      <c r="U41" s="165">
        <v>0</v>
      </c>
      <c r="V41" s="31">
        <v>0</v>
      </c>
      <c r="W41" s="19">
        <f t="shared" si="19"/>
        <v>136.97</v>
      </c>
      <c r="X41" s="52">
        <f t="shared" si="16"/>
        <v>2948.83</v>
      </c>
      <c r="Y41" s="2"/>
    </row>
    <row r="42" spans="1:25" ht="16">
      <c r="A42" s="22">
        <f t="shared" si="20"/>
        <v>27</v>
      </c>
      <c r="B42" s="23">
        <v>9901433999</v>
      </c>
      <c r="C42" s="23" t="s">
        <v>197</v>
      </c>
      <c r="D42" s="98">
        <v>1475489</v>
      </c>
      <c r="E42" s="34" t="s">
        <v>57</v>
      </c>
      <c r="F42" s="24" t="s">
        <v>66</v>
      </c>
      <c r="G42" s="148">
        <v>2322327921220</v>
      </c>
      <c r="H42" s="50">
        <v>11154675</v>
      </c>
      <c r="I42" s="24">
        <v>3661022607</v>
      </c>
      <c r="J42" s="24" t="s">
        <v>67</v>
      </c>
      <c r="K42" s="53">
        <v>38718</v>
      </c>
      <c r="L42" s="53">
        <v>38718</v>
      </c>
      <c r="M42" s="34" t="s">
        <v>61</v>
      </c>
      <c r="N42" s="27">
        <v>71.400000000000006</v>
      </c>
      <c r="O42" s="11">
        <f t="shared" si="17"/>
        <v>28</v>
      </c>
      <c r="P42" s="15">
        <v>836.6</v>
      </c>
      <c r="Q42" s="29">
        <f t="shared" si="14"/>
        <v>1999.2000000000003</v>
      </c>
      <c r="R42" s="17">
        <v>250</v>
      </c>
      <c r="S42" s="30">
        <f t="shared" si="18"/>
        <v>3085.8</v>
      </c>
      <c r="T42" s="31">
        <f t="shared" si="15"/>
        <v>136.97</v>
      </c>
      <c r="U42" s="165">
        <v>0</v>
      </c>
      <c r="V42" s="31">
        <v>0</v>
      </c>
      <c r="W42" s="19">
        <f t="shared" si="19"/>
        <v>136.97</v>
      </c>
      <c r="X42" s="52">
        <f t="shared" si="16"/>
        <v>2948.83</v>
      </c>
      <c r="Y42" s="2"/>
    </row>
    <row r="43" spans="1:25" ht="16">
      <c r="A43" s="22">
        <f t="shared" si="20"/>
        <v>28</v>
      </c>
      <c r="B43" s="23">
        <v>9901106084</v>
      </c>
      <c r="C43" s="23" t="s">
        <v>199</v>
      </c>
      <c r="D43" s="98">
        <v>1475490</v>
      </c>
      <c r="E43" s="34" t="s">
        <v>57</v>
      </c>
      <c r="F43" s="24" t="s">
        <v>66</v>
      </c>
      <c r="G43" s="148">
        <v>1654571550115</v>
      </c>
      <c r="H43" s="50">
        <v>73810274</v>
      </c>
      <c r="I43" s="24">
        <v>3532007563</v>
      </c>
      <c r="J43" s="24" t="s">
        <v>68</v>
      </c>
      <c r="K43" s="53">
        <v>41184</v>
      </c>
      <c r="L43" s="53">
        <v>41184</v>
      </c>
      <c r="M43" s="34" t="s">
        <v>61</v>
      </c>
      <c r="N43" s="27">
        <v>71.400000000000006</v>
      </c>
      <c r="O43" s="11">
        <f t="shared" si="17"/>
        <v>28</v>
      </c>
      <c r="P43" s="15">
        <v>836.6</v>
      </c>
      <c r="Q43" s="29">
        <f t="shared" si="14"/>
        <v>1999.2000000000003</v>
      </c>
      <c r="R43" s="17">
        <v>250</v>
      </c>
      <c r="S43" s="30">
        <f t="shared" si="18"/>
        <v>3085.8</v>
      </c>
      <c r="T43" s="31">
        <f t="shared" si="15"/>
        <v>136.97</v>
      </c>
      <c r="U43" s="165">
        <v>0</v>
      </c>
      <c r="V43" s="31">
        <v>0</v>
      </c>
      <c r="W43" s="19">
        <f t="shared" si="19"/>
        <v>136.97</v>
      </c>
      <c r="X43" s="52">
        <f t="shared" si="16"/>
        <v>2948.83</v>
      </c>
      <c r="Y43" s="2"/>
    </row>
    <row r="44" spans="1:25" ht="16">
      <c r="A44" s="22">
        <f t="shared" si="20"/>
        <v>29</v>
      </c>
      <c r="B44" s="23">
        <v>9901347851</v>
      </c>
      <c r="C44" s="23" t="s">
        <v>200</v>
      </c>
      <c r="D44" s="98">
        <v>1475491</v>
      </c>
      <c r="E44" s="34" t="s">
        <v>57</v>
      </c>
      <c r="F44" s="24" t="s">
        <v>66</v>
      </c>
      <c r="G44" s="148">
        <v>1964279831411</v>
      </c>
      <c r="H44" s="50">
        <v>46923462</v>
      </c>
      <c r="I44" s="24">
        <v>3216034565</v>
      </c>
      <c r="J44" s="38" t="s">
        <v>69</v>
      </c>
      <c r="K44" s="25">
        <v>43101</v>
      </c>
      <c r="L44" s="25">
        <v>42051</v>
      </c>
      <c r="M44" s="34" t="s">
        <v>61</v>
      </c>
      <c r="N44" s="27">
        <v>71.400000000000006</v>
      </c>
      <c r="O44" s="12">
        <f t="shared" si="17"/>
        <v>28</v>
      </c>
      <c r="P44" s="15">
        <v>836.6</v>
      </c>
      <c r="Q44" s="111">
        <f t="shared" si="14"/>
        <v>1999.2000000000003</v>
      </c>
      <c r="R44" s="17">
        <v>250</v>
      </c>
      <c r="S44" s="30">
        <f t="shared" si="18"/>
        <v>3085.8</v>
      </c>
      <c r="T44" s="31">
        <f t="shared" si="15"/>
        <v>136.97</v>
      </c>
      <c r="U44" s="165">
        <v>0</v>
      </c>
      <c r="V44" s="31">
        <v>0</v>
      </c>
      <c r="W44" s="19">
        <f t="shared" si="19"/>
        <v>136.97</v>
      </c>
      <c r="X44" s="52">
        <f t="shared" si="16"/>
        <v>2948.83</v>
      </c>
      <c r="Y44" s="2"/>
    </row>
    <row r="45" spans="1:25" ht="16">
      <c r="A45" s="22">
        <f t="shared" si="20"/>
        <v>30</v>
      </c>
      <c r="B45" s="23">
        <v>9901489141</v>
      </c>
      <c r="C45" s="23" t="s">
        <v>216</v>
      </c>
      <c r="D45" s="98">
        <v>1475493</v>
      </c>
      <c r="E45" s="34" t="s">
        <v>57</v>
      </c>
      <c r="F45" s="24" t="s">
        <v>66</v>
      </c>
      <c r="G45" s="148">
        <v>2510920970502</v>
      </c>
      <c r="H45" s="50">
        <v>68509448</v>
      </c>
      <c r="I45" s="24">
        <v>3298058030</v>
      </c>
      <c r="J45" s="38" t="s">
        <v>85</v>
      </c>
      <c r="K45" s="53">
        <v>43922</v>
      </c>
      <c r="L45" s="53">
        <v>43922</v>
      </c>
      <c r="M45" s="34" t="s">
        <v>61</v>
      </c>
      <c r="N45" s="27">
        <v>71.400000000000006</v>
      </c>
      <c r="O45" s="11">
        <f t="shared" si="17"/>
        <v>28</v>
      </c>
      <c r="P45" s="15">
        <v>836.6</v>
      </c>
      <c r="Q45" s="29">
        <f t="shared" ref="Q45:Q48" si="21">+N45*O45</f>
        <v>1999.2000000000003</v>
      </c>
      <c r="R45" s="17">
        <v>250</v>
      </c>
      <c r="S45" s="30">
        <f t="shared" ref="S45:S49" si="22">P45+Q45+R45</f>
        <v>3085.8</v>
      </c>
      <c r="T45" s="31">
        <f t="shared" ref="T45:T50" si="23">ROUND((P45+Q45)*4.83%,2)</f>
        <v>136.97</v>
      </c>
      <c r="U45" s="165">
        <v>2824.29</v>
      </c>
      <c r="V45" s="31">
        <v>0</v>
      </c>
      <c r="W45" s="19">
        <f t="shared" si="19"/>
        <v>2961.26</v>
      </c>
      <c r="X45" s="52">
        <f t="shared" si="16"/>
        <v>124.54</v>
      </c>
      <c r="Y45" s="2"/>
    </row>
    <row r="46" spans="1:25" ht="16">
      <c r="A46" s="22">
        <f t="shared" si="20"/>
        <v>31</v>
      </c>
      <c r="B46" s="23">
        <v>990099337</v>
      </c>
      <c r="C46" s="23" t="s">
        <v>198</v>
      </c>
      <c r="D46" s="98">
        <v>1475494</v>
      </c>
      <c r="E46" s="34" t="s">
        <v>57</v>
      </c>
      <c r="F46" s="24" t="s">
        <v>66</v>
      </c>
      <c r="G46" s="148">
        <v>1632375140501</v>
      </c>
      <c r="H46" s="50">
        <v>437771</v>
      </c>
      <c r="I46" s="24">
        <v>3216008208</v>
      </c>
      <c r="J46" s="100" t="s">
        <v>162</v>
      </c>
      <c r="K46" s="25">
        <v>44929</v>
      </c>
      <c r="L46" s="25">
        <v>44929</v>
      </c>
      <c r="M46" s="34" t="s">
        <v>61</v>
      </c>
      <c r="N46" s="27">
        <v>71.400000000000006</v>
      </c>
      <c r="O46" s="11">
        <f t="shared" si="17"/>
        <v>28</v>
      </c>
      <c r="P46" s="15">
        <v>836.6</v>
      </c>
      <c r="Q46" s="29">
        <f t="shared" si="21"/>
        <v>1999.2000000000003</v>
      </c>
      <c r="R46" s="17">
        <v>250</v>
      </c>
      <c r="S46" s="30">
        <f t="shared" si="22"/>
        <v>3085.8</v>
      </c>
      <c r="T46" s="31">
        <f t="shared" si="23"/>
        <v>136.97</v>
      </c>
      <c r="U46" s="165">
        <v>2800</v>
      </c>
      <c r="V46" s="31">
        <v>0</v>
      </c>
      <c r="W46" s="19">
        <f t="shared" si="19"/>
        <v>2936.97</v>
      </c>
      <c r="X46" s="52">
        <f t="shared" si="16"/>
        <v>148.83000000000001</v>
      </c>
      <c r="Y46" s="2"/>
    </row>
    <row r="47" spans="1:25" ht="16">
      <c r="A47" s="22">
        <f t="shared" si="20"/>
        <v>32</v>
      </c>
      <c r="B47" s="23">
        <v>9901434000</v>
      </c>
      <c r="C47" s="23" t="s">
        <v>218</v>
      </c>
      <c r="D47" s="98">
        <v>1475495</v>
      </c>
      <c r="E47" s="34" t="s">
        <v>57</v>
      </c>
      <c r="F47" s="24" t="s">
        <v>64</v>
      </c>
      <c r="G47" s="148">
        <v>2239122551220</v>
      </c>
      <c r="H47" s="50">
        <v>37167898</v>
      </c>
      <c r="I47" s="24">
        <v>3216004367</v>
      </c>
      <c r="J47" s="24" t="s">
        <v>65</v>
      </c>
      <c r="K47" s="25">
        <v>39084</v>
      </c>
      <c r="L47" s="25">
        <v>39084</v>
      </c>
      <c r="M47" s="34" t="s">
        <v>61</v>
      </c>
      <c r="N47" s="27">
        <v>71.400000000000006</v>
      </c>
      <c r="O47" s="11">
        <f t="shared" si="17"/>
        <v>28</v>
      </c>
      <c r="P47" s="15">
        <v>836.6</v>
      </c>
      <c r="Q47" s="29">
        <f t="shared" ref="Q47" si="24">+N47*O47</f>
        <v>1999.2000000000003</v>
      </c>
      <c r="R47" s="17">
        <v>250</v>
      </c>
      <c r="S47" s="30">
        <f t="shared" ref="S47" si="25">P47+Q47+R47</f>
        <v>3085.8</v>
      </c>
      <c r="T47" s="31">
        <f t="shared" ref="T47" si="26">ROUND((P47+Q47)*4.83%,2)</f>
        <v>136.97</v>
      </c>
      <c r="U47" s="165">
        <v>0</v>
      </c>
      <c r="V47" s="31">
        <v>0</v>
      </c>
      <c r="W47" s="19">
        <f t="shared" ref="W47" si="27">ROUND(SUM(T47:V47),2)</f>
        <v>136.97</v>
      </c>
      <c r="X47" s="52">
        <f t="shared" ref="X47" si="28">ROUND(S47-W47,2)</f>
        <v>2948.83</v>
      </c>
      <c r="Y47" s="2"/>
    </row>
    <row r="48" spans="1:25" ht="16">
      <c r="A48" s="22">
        <f t="shared" si="20"/>
        <v>33</v>
      </c>
      <c r="B48" s="23">
        <v>9901434001</v>
      </c>
      <c r="C48" s="23" t="s">
        <v>204</v>
      </c>
      <c r="D48" s="98">
        <v>1475496</v>
      </c>
      <c r="E48" s="34" t="s">
        <v>57</v>
      </c>
      <c r="F48" s="24" t="s">
        <v>64</v>
      </c>
      <c r="G48" s="148">
        <v>1669246871007</v>
      </c>
      <c r="H48" s="50">
        <v>45627665</v>
      </c>
      <c r="I48" s="24">
        <v>3216001475</v>
      </c>
      <c r="J48" s="24" t="s">
        <v>70</v>
      </c>
      <c r="K48" s="25">
        <v>38384</v>
      </c>
      <c r="L48" s="25">
        <v>38384</v>
      </c>
      <c r="M48" s="34" t="s">
        <v>61</v>
      </c>
      <c r="N48" s="27">
        <v>71.400000000000006</v>
      </c>
      <c r="O48" s="11">
        <f t="shared" si="17"/>
        <v>28</v>
      </c>
      <c r="P48" s="15">
        <v>836.6</v>
      </c>
      <c r="Q48" s="29">
        <f t="shared" si="21"/>
        <v>1999.2000000000003</v>
      </c>
      <c r="R48" s="17">
        <v>250</v>
      </c>
      <c r="S48" s="30">
        <f t="shared" si="22"/>
        <v>3085.8</v>
      </c>
      <c r="T48" s="31">
        <f t="shared" si="23"/>
        <v>136.97</v>
      </c>
      <c r="U48" s="165">
        <v>0</v>
      </c>
      <c r="V48" s="31">
        <v>0</v>
      </c>
      <c r="W48" s="19">
        <f t="shared" si="19"/>
        <v>136.97</v>
      </c>
      <c r="X48" s="52">
        <f t="shared" si="16"/>
        <v>2948.83</v>
      </c>
      <c r="Y48" s="2"/>
    </row>
    <row r="49" spans="1:25" ht="16">
      <c r="A49" s="22">
        <f t="shared" si="20"/>
        <v>34</v>
      </c>
      <c r="B49" s="23">
        <v>9901434002</v>
      </c>
      <c r="C49" s="23" t="s">
        <v>203</v>
      </c>
      <c r="D49" s="98">
        <v>1475497</v>
      </c>
      <c r="E49" s="34" t="s">
        <v>57</v>
      </c>
      <c r="F49" s="24" t="s">
        <v>64</v>
      </c>
      <c r="G49" s="152">
        <v>1962382771014</v>
      </c>
      <c r="H49" s="50">
        <v>37247247</v>
      </c>
      <c r="I49" s="54">
        <v>3216001439</v>
      </c>
      <c r="J49" s="24" t="s">
        <v>163</v>
      </c>
      <c r="K49" s="136">
        <v>44929</v>
      </c>
      <c r="L49" s="136">
        <v>44929</v>
      </c>
      <c r="M49" s="140" t="s">
        <v>61</v>
      </c>
      <c r="N49" s="40">
        <v>71.400000000000006</v>
      </c>
      <c r="O49" s="11">
        <f t="shared" si="17"/>
        <v>28</v>
      </c>
      <c r="P49" s="15">
        <v>836.6</v>
      </c>
      <c r="Q49" s="29">
        <f>+N49*O49</f>
        <v>1999.2000000000003</v>
      </c>
      <c r="R49" s="17">
        <v>250</v>
      </c>
      <c r="S49" s="30">
        <f t="shared" si="22"/>
        <v>3085.8</v>
      </c>
      <c r="T49" s="31">
        <f t="shared" si="23"/>
        <v>136.97</v>
      </c>
      <c r="U49" s="165">
        <v>0</v>
      </c>
      <c r="V49" s="31">
        <v>0</v>
      </c>
      <c r="W49" s="19">
        <f t="shared" si="19"/>
        <v>136.97</v>
      </c>
      <c r="X49" s="52">
        <f t="shared" si="16"/>
        <v>2948.83</v>
      </c>
      <c r="Y49" s="2"/>
    </row>
    <row r="50" spans="1:25" ht="16">
      <c r="A50" s="22">
        <f t="shared" si="20"/>
        <v>35</v>
      </c>
      <c r="B50" s="23">
        <v>9901433972</v>
      </c>
      <c r="C50" s="23" t="s">
        <v>201</v>
      </c>
      <c r="D50" s="98">
        <v>1475498</v>
      </c>
      <c r="E50" s="34" t="s">
        <v>57</v>
      </c>
      <c r="F50" s="24" t="s">
        <v>64</v>
      </c>
      <c r="G50" s="148">
        <v>1826488930506</v>
      </c>
      <c r="H50" s="50">
        <v>64104915</v>
      </c>
      <c r="I50" s="24">
        <v>3137135315</v>
      </c>
      <c r="J50" s="24" t="s">
        <v>71</v>
      </c>
      <c r="K50" s="25">
        <v>37681</v>
      </c>
      <c r="L50" s="25">
        <v>37803</v>
      </c>
      <c r="M50" s="34" t="s">
        <v>61</v>
      </c>
      <c r="N50" s="40">
        <v>71.400000000000006</v>
      </c>
      <c r="O50" s="11">
        <f t="shared" si="17"/>
        <v>28</v>
      </c>
      <c r="P50" s="15">
        <v>836.6</v>
      </c>
      <c r="Q50" s="29">
        <f t="shared" si="14"/>
        <v>1999.2000000000003</v>
      </c>
      <c r="R50" s="17">
        <v>250</v>
      </c>
      <c r="S50" s="30">
        <f t="shared" si="18"/>
        <v>3085.8</v>
      </c>
      <c r="T50" s="31">
        <f t="shared" si="23"/>
        <v>136.97</v>
      </c>
      <c r="U50" s="165">
        <v>0</v>
      </c>
      <c r="V50" s="31">
        <v>0</v>
      </c>
      <c r="W50" s="19">
        <f t="shared" si="19"/>
        <v>136.97</v>
      </c>
      <c r="X50" s="52">
        <f t="shared" si="16"/>
        <v>2948.83</v>
      </c>
      <c r="Y50" s="2"/>
    </row>
    <row r="51" spans="1:25" ht="16">
      <c r="A51" s="22">
        <f t="shared" si="20"/>
        <v>36</v>
      </c>
      <c r="B51" s="23">
        <v>9901355144</v>
      </c>
      <c r="C51" s="23" t="s">
        <v>202</v>
      </c>
      <c r="D51" s="98">
        <v>1475499</v>
      </c>
      <c r="E51" s="34" t="s">
        <v>57</v>
      </c>
      <c r="F51" s="24" t="s">
        <v>64</v>
      </c>
      <c r="G51" s="148">
        <v>1724504891607</v>
      </c>
      <c r="H51" s="50">
        <v>74868462</v>
      </c>
      <c r="I51" s="24">
        <v>3287036524</v>
      </c>
      <c r="J51" s="38" t="s">
        <v>72</v>
      </c>
      <c r="K51" s="53">
        <v>42887</v>
      </c>
      <c r="L51" s="53"/>
      <c r="M51" s="34" t="s">
        <v>61</v>
      </c>
      <c r="N51" s="40">
        <v>71.400000000000006</v>
      </c>
      <c r="O51" s="11">
        <f t="shared" si="17"/>
        <v>28</v>
      </c>
      <c r="P51" s="15">
        <v>836.6</v>
      </c>
      <c r="Q51" s="29">
        <f t="shared" si="14"/>
        <v>1999.2000000000003</v>
      </c>
      <c r="R51" s="17">
        <v>250</v>
      </c>
      <c r="S51" s="30">
        <f t="shared" si="18"/>
        <v>3085.8</v>
      </c>
      <c r="T51" s="31">
        <f t="shared" si="15"/>
        <v>136.97</v>
      </c>
      <c r="U51" s="165">
        <v>0</v>
      </c>
      <c r="V51" s="31">
        <v>0</v>
      </c>
      <c r="W51" s="19">
        <f t="shared" si="19"/>
        <v>136.97</v>
      </c>
      <c r="X51" s="52">
        <f t="shared" ref="X51:X67" si="29">ROUND(S51-W51,2)</f>
        <v>2948.83</v>
      </c>
      <c r="Y51" s="2"/>
    </row>
    <row r="52" spans="1:25" ht="16">
      <c r="A52" s="22">
        <f t="shared" si="20"/>
        <v>37</v>
      </c>
      <c r="B52" s="23">
        <v>9901110190</v>
      </c>
      <c r="C52" s="23" t="s">
        <v>205</v>
      </c>
      <c r="D52" s="98">
        <v>1475500</v>
      </c>
      <c r="E52" s="34" t="s">
        <v>57</v>
      </c>
      <c r="F52" s="24" t="s">
        <v>64</v>
      </c>
      <c r="G52" s="148">
        <v>2622216080608</v>
      </c>
      <c r="H52" s="50">
        <v>75572230</v>
      </c>
      <c r="I52" s="24">
        <v>3493030662</v>
      </c>
      <c r="J52" s="38" t="s">
        <v>73</v>
      </c>
      <c r="K52" s="53">
        <v>43101</v>
      </c>
      <c r="L52" s="53">
        <v>41276</v>
      </c>
      <c r="M52" s="34" t="s">
        <v>61</v>
      </c>
      <c r="N52" s="40">
        <v>71.400000000000006</v>
      </c>
      <c r="O52" s="11">
        <f t="shared" si="17"/>
        <v>28</v>
      </c>
      <c r="P52" s="15">
        <v>836.6</v>
      </c>
      <c r="Q52" s="29">
        <f t="shared" si="14"/>
        <v>1999.2000000000003</v>
      </c>
      <c r="R52" s="17">
        <v>250</v>
      </c>
      <c r="S52" s="30">
        <f t="shared" si="18"/>
        <v>3085.8</v>
      </c>
      <c r="T52" s="31">
        <f t="shared" si="15"/>
        <v>136.97</v>
      </c>
      <c r="U52" s="165">
        <v>0</v>
      </c>
      <c r="V52" s="31">
        <v>0</v>
      </c>
      <c r="W52" s="19">
        <f t="shared" si="19"/>
        <v>136.97</v>
      </c>
      <c r="X52" s="52">
        <f t="shared" si="29"/>
        <v>2948.83</v>
      </c>
      <c r="Y52" s="2"/>
    </row>
    <row r="53" spans="1:25" ht="16">
      <c r="A53" s="22">
        <f t="shared" si="20"/>
        <v>38</v>
      </c>
      <c r="B53" s="23">
        <v>9901001016</v>
      </c>
      <c r="C53" s="23" t="s">
        <v>206</v>
      </c>
      <c r="D53" s="98">
        <v>1475501</v>
      </c>
      <c r="E53" s="34" t="s">
        <v>57</v>
      </c>
      <c r="F53" s="24" t="s">
        <v>64</v>
      </c>
      <c r="G53" s="148">
        <v>1914238580117</v>
      </c>
      <c r="H53" s="50">
        <v>50474693</v>
      </c>
      <c r="I53" s="24">
        <v>3229011703</v>
      </c>
      <c r="J53" s="38" t="s">
        <v>74</v>
      </c>
      <c r="K53" s="53">
        <v>43101</v>
      </c>
      <c r="L53" s="53"/>
      <c r="M53" s="34" t="s">
        <v>61</v>
      </c>
      <c r="N53" s="40">
        <v>71.400000000000006</v>
      </c>
      <c r="O53" s="11">
        <f t="shared" si="17"/>
        <v>28</v>
      </c>
      <c r="P53" s="15">
        <v>836.6</v>
      </c>
      <c r="Q53" s="29">
        <f t="shared" si="14"/>
        <v>1999.2000000000003</v>
      </c>
      <c r="R53" s="17">
        <v>250</v>
      </c>
      <c r="S53" s="30">
        <f t="shared" si="18"/>
        <v>3085.8</v>
      </c>
      <c r="T53" s="31">
        <f t="shared" si="15"/>
        <v>136.97</v>
      </c>
      <c r="U53" s="165">
        <v>0</v>
      </c>
      <c r="V53" s="31">
        <v>0</v>
      </c>
      <c r="W53" s="19">
        <f t="shared" si="19"/>
        <v>136.97</v>
      </c>
      <c r="X53" s="52">
        <f t="shared" si="29"/>
        <v>2948.83</v>
      </c>
      <c r="Y53" s="2"/>
    </row>
    <row r="54" spans="1:25" ht="16">
      <c r="A54" s="22">
        <f t="shared" si="20"/>
        <v>39</v>
      </c>
      <c r="B54" s="23">
        <v>9901000969</v>
      </c>
      <c r="C54" s="23" t="s">
        <v>208</v>
      </c>
      <c r="D54" s="98">
        <v>1475502</v>
      </c>
      <c r="E54" s="34" t="s">
        <v>57</v>
      </c>
      <c r="F54" s="24" t="s">
        <v>64</v>
      </c>
      <c r="G54" s="148">
        <v>1854499720117</v>
      </c>
      <c r="H54" s="50">
        <v>48667919</v>
      </c>
      <c r="I54" s="24">
        <v>3229010483</v>
      </c>
      <c r="J54" s="38" t="s">
        <v>75</v>
      </c>
      <c r="K54" s="53">
        <v>43101</v>
      </c>
      <c r="L54" s="53">
        <v>37258</v>
      </c>
      <c r="M54" s="34" t="s">
        <v>61</v>
      </c>
      <c r="N54" s="40">
        <v>71.400000000000006</v>
      </c>
      <c r="O54" s="11">
        <f t="shared" si="17"/>
        <v>28</v>
      </c>
      <c r="P54" s="15">
        <v>836.6</v>
      </c>
      <c r="Q54" s="29">
        <f t="shared" si="14"/>
        <v>1999.2000000000003</v>
      </c>
      <c r="R54" s="17">
        <v>250</v>
      </c>
      <c r="S54" s="30">
        <f t="shared" si="18"/>
        <v>3085.8</v>
      </c>
      <c r="T54" s="31">
        <f t="shared" si="15"/>
        <v>136.97</v>
      </c>
      <c r="U54" s="165">
        <v>0</v>
      </c>
      <c r="V54" s="157">
        <v>351.72</v>
      </c>
      <c r="W54" s="19">
        <f t="shared" si="19"/>
        <v>488.69</v>
      </c>
      <c r="X54" s="52">
        <f t="shared" si="29"/>
        <v>2597.11</v>
      </c>
      <c r="Y54" s="2"/>
    </row>
    <row r="55" spans="1:25" ht="16">
      <c r="A55" s="22">
        <f t="shared" si="20"/>
        <v>40</v>
      </c>
      <c r="B55" s="23">
        <v>9901197067</v>
      </c>
      <c r="C55" s="23" t="s">
        <v>207</v>
      </c>
      <c r="D55" s="98">
        <v>1475503</v>
      </c>
      <c r="E55" s="34" t="s">
        <v>57</v>
      </c>
      <c r="F55" s="24" t="s">
        <v>64</v>
      </c>
      <c r="G55" s="148">
        <v>2176923460501</v>
      </c>
      <c r="H55" s="50">
        <v>49040901</v>
      </c>
      <c r="I55" s="24">
        <v>3287027181</v>
      </c>
      <c r="J55" s="38" t="s">
        <v>76</v>
      </c>
      <c r="K55" s="53">
        <v>43101</v>
      </c>
      <c r="L55" s="53"/>
      <c r="M55" s="34" t="s">
        <v>61</v>
      </c>
      <c r="N55" s="40">
        <v>71.400000000000006</v>
      </c>
      <c r="O55" s="11">
        <f t="shared" si="17"/>
        <v>28</v>
      </c>
      <c r="P55" s="15">
        <v>836.6</v>
      </c>
      <c r="Q55" s="29">
        <f t="shared" si="14"/>
        <v>1999.2000000000003</v>
      </c>
      <c r="R55" s="17">
        <v>250</v>
      </c>
      <c r="S55" s="30">
        <f t="shared" si="18"/>
        <v>3085.8</v>
      </c>
      <c r="T55" s="31">
        <f t="shared" si="15"/>
        <v>136.97</v>
      </c>
      <c r="U55" s="165">
        <v>0</v>
      </c>
      <c r="V55" s="183">
        <v>417.6</v>
      </c>
      <c r="W55" s="19">
        <f t="shared" si="19"/>
        <v>554.57000000000005</v>
      </c>
      <c r="X55" s="52">
        <f t="shared" si="29"/>
        <v>2531.23</v>
      </c>
      <c r="Y55" s="2"/>
    </row>
    <row r="56" spans="1:25" ht="16">
      <c r="A56" s="22">
        <f t="shared" si="20"/>
        <v>41</v>
      </c>
      <c r="B56" s="23">
        <v>9901001044</v>
      </c>
      <c r="C56" s="23" t="s">
        <v>209</v>
      </c>
      <c r="D56" s="98">
        <v>1475504</v>
      </c>
      <c r="E56" s="34" t="s">
        <v>57</v>
      </c>
      <c r="F56" s="24" t="s">
        <v>64</v>
      </c>
      <c r="G56" s="148">
        <v>1974051420207</v>
      </c>
      <c r="H56" s="50">
        <v>50005448</v>
      </c>
      <c r="I56" s="24">
        <v>3216008414</v>
      </c>
      <c r="J56" s="38" t="s">
        <v>77</v>
      </c>
      <c r="K56" s="53">
        <v>43101</v>
      </c>
      <c r="L56" s="53"/>
      <c r="M56" s="34" t="s">
        <v>61</v>
      </c>
      <c r="N56" s="40">
        <v>71.400000000000006</v>
      </c>
      <c r="O56" s="11">
        <f t="shared" si="17"/>
        <v>28</v>
      </c>
      <c r="P56" s="15">
        <v>836.6</v>
      </c>
      <c r="Q56" s="29">
        <f t="shared" si="14"/>
        <v>1999.2000000000003</v>
      </c>
      <c r="R56" s="17">
        <v>250</v>
      </c>
      <c r="S56" s="30">
        <f t="shared" si="18"/>
        <v>3085.8</v>
      </c>
      <c r="T56" s="31">
        <f t="shared" si="15"/>
        <v>136.97</v>
      </c>
      <c r="U56" s="165">
        <v>0</v>
      </c>
      <c r="V56" s="157">
        <v>700</v>
      </c>
      <c r="W56" s="19">
        <f t="shared" si="19"/>
        <v>836.97</v>
      </c>
      <c r="X56" s="52">
        <f t="shared" si="29"/>
        <v>2248.83</v>
      </c>
      <c r="Y56" s="2"/>
    </row>
    <row r="57" spans="1:25" ht="16">
      <c r="A57" s="22">
        <f t="shared" si="20"/>
        <v>42</v>
      </c>
      <c r="B57" s="23">
        <v>9901533112</v>
      </c>
      <c r="C57" s="23" t="s">
        <v>211</v>
      </c>
      <c r="D57" s="98">
        <v>1475505</v>
      </c>
      <c r="E57" s="34" t="s">
        <v>57</v>
      </c>
      <c r="F57" s="24" t="s">
        <v>64</v>
      </c>
      <c r="G57" s="148">
        <v>3626164930115</v>
      </c>
      <c r="H57" s="50">
        <v>102805474</v>
      </c>
      <c r="I57" s="24">
        <v>3630035221</v>
      </c>
      <c r="J57" s="99" t="s">
        <v>78</v>
      </c>
      <c r="K57" s="131">
        <v>44564</v>
      </c>
      <c r="L57" s="131"/>
      <c r="M57" s="132">
        <f ca="1">TODAY()-K57</f>
        <v>427</v>
      </c>
      <c r="N57" s="40">
        <v>71.400000000000006</v>
      </c>
      <c r="O57" s="11">
        <f t="shared" si="17"/>
        <v>28</v>
      </c>
      <c r="P57" s="15">
        <v>836.6</v>
      </c>
      <c r="Q57" s="29">
        <f t="shared" si="14"/>
        <v>1999.2000000000003</v>
      </c>
      <c r="R57" s="17">
        <v>250</v>
      </c>
      <c r="S57" s="30">
        <f t="shared" si="18"/>
        <v>3085.8</v>
      </c>
      <c r="T57" s="31">
        <f t="shared" si="15"/>
        <v>136.97</v>
      </c>
      <c r="U57" s="165">
        <v>1127.45</v>
      </c>
      <c r="V57" s="31">
        <v>0</v>
      </c>
      <c r="W57" s="19">
        <f t="shared" si="19"/>
        <v>1264.42</v>
      </c>
      <c r="X57" s="52">
        <f t="shared" si="29"/>
        <v>1821.38</v>
      </c>
      <c r="Y57" s="2"/>
    </row>
    <row r="58" spans="1:25" ht="16">
      <c r="A58" s="22">
        <f t="shared" si="20"/>
        <v>43</v>
      </c>
      <c r="B58" s="23">
        <v>9901377158</v>
      </c>
      <c r="C58" s="23" t="s">
        <v>210</v>
      </c>
      <c r="D58" s="98">
        <v>1475506</v>
      </c>
      <c r="E58" s="34" t="s">
        <v>57</v>
      </c>
      <c r="F58" s="24" t="s">
        <v>64</v>
      </c>
      <c r="G58" s="148">
        <v>1636773870503</v>
      </c>
      <c r="H58" s="50">
        <v>33415862</v>
      </c>
      <c r="I58" s="24">
        <v>3493048208</v>
      </c>
      <c r="J58" s="38" t="s">
        <v>79</v>
      </c>
      <c r="K58" s="53">
        <v>43101</v>
      </c>
      <c r="L58" s="53"/>
      <c r="M58" s="34" t="s">
        <v>61</v>
      </c>
      <c r="N58" s="40">
        <v>71.400000000000006</v>
      </c>
      <c r="O58" s="11">
        <f t="shared" si="17"/>
        <v>28</v>
      </c>
      <c r="P58" s="15">
        <v>836.6</v>
      </c>
      <c r="Q58" s="29">
        <f t="shared" si="14"/>
        <v>1999.2000000000003</v>
      </c>
      <c r="R58" s="17">
        <v>250</v>
      </c>
      <c r="S58" s="30">
        <f t="shared" si="18"/>
        <v>3085.8</v>
      </c>
      <c r="T58" s="31">
        <f t="shared" si="15"/>
        <v>136.97</v>
      </c>
      <c r="U58" s="165">
        <v>0</v>
      </c>
      <c r="V58" s="31">
        <v>0</v>
      </c>
      <c r="W58" s="19">
        <f t="shared" si="19"/>
        <v>136.97</v>
      </c>
      <c r="X58" s="52">
        <f t="shared" si="29"/>
        <v>2948.83</v>
      </c>
      <c r="Y58" s="2"/>
    </row>
    <row r="59" spans="1:25" ht="16">
      <c r="A59" s="22">
        <f t="shared" si="20"/>
        <v>44</v>
      </c>
      <c r="B59" s="23">
        <v>9901381938</v>
      </c>
      <c r="C59" s="23" t="s">
        <v>212</v>
      </c>
      <c r="D59" s="98">
        <v>1475507</v>
      </c>
      <c r="E59" s="34" t="s">
        <v>57</v>
      </c>
      <c r="F59" s="24" t="s">
        <v>64</v>
      </c>
      <c r="G59" s="148">
        <v>2422042280115</v>
      </c>
      <c r="H59" s="50">
        <v>62215434</v>
      </c>
      <c r="I59" s="24">
        <v>3628011282</v>
      </c>
      <c r="J59" s="38" t="s">
        <v>80</v>
      </c>
      <c r="K59" s="53">
        <v>43101</v>
      </c>
      <c r="L59" s="53"/>
      <c r="M59" s="34" t="s">
        <v>61</v>
      </c>
      <c r="N59" s="40">
        <v>71.400000000000006</v>
      </c>
      <c r="O59" s="11">
        <f t="shared" si="17"/>
        <v>28</v>
      </c>
      <c r="P59" s="15">
        <v>836.6</v>
      </c>
      <c r="Q59" s="29">
        <f t="shared" si="14"/>
        <v>1999.2000000000003</v>
      </c>
      <c r="R59" s="17">
        <v>250</v>
      </c>
      <c r="S59" s="30">
        <f t="shared" si="18"/>
        <v>3085.8</v>
      </c>
      <c r="T59" s="31">
        <f t="shared" si="15"/>
        <v>136.97</v>
      </c>
      <c r="U59" s="165">
        <v>0</v>
      </c>
      <c r="V59" s="31">
        <v>0</v>
      </c>
      <c r="W59" s="19">
        <f t="shared" si="19"/>
        <v>136.97</v>
      </c>
      <c r="X59" s="52">
        <f t="shared" si="29"/>
        <v>2948.83</v>
      </c>
      <c r="Y59" s="2"/>
    </row>
    <row r="60" spans="1:25" ht="16">
      <c r="A60" s="22">
        <f t="shared" si="20"/>
        <v>45</v>
      </c>
      <c r="B60" s="23">
        <v>990099359</v>
      </c>
      <c r="C60" s="23" t="s">
        <v>213</v>
      </c>
      <c r="D60" s="98">
        <v>1475508</v>
      </c>
      <c r="E60" s="34" t="s">
        <v>57</v>
      </c>
      <c r="F60" s="24" t="s">
        <v>64</v>
      </c>
      <c r="G60" s="148">
        <v>1940133240114</v>
      </c>
      <c r="H60" s="24">
        <v>40848558</v>
      </c>
      <c r="I60" s="24">
        <v>3216003437</v>
      </c>
      <c r="J60" s="38" t="s">
        <v>81</v>
      </c>
      <c r="K60" s="53">
        <v>43101</v>
      </c>
      <c r="L60" s="53"/>
      <c r="M60" s="34" t="s">
        <v>61</v>
      </c>
      <c r="N60" s="40">
        <v>71.400000000000006</v>
      </c>
      <c r="O60" s="11">
        <f t="shared" si="17"/>
        <v>28</v>
      </c>
      <c r="P60" s="15">
        <v>836.6</v>
      </c>
      <c r="Q60" s="29">
        <f t="shared" si="14"/>
        <v>1999.2000000000003</v>
      </c>
      <c r="R60" s="17">
        <v>250</v>
      </c>
      <c r="S60" s="30">
        <f t="shared" si="18"/>
        <v>3085.8</v>
      </c>
      <c r="T60" s="31">
        <f t="shared" si="15"/>
        <v>136.97</v>
      </c>
      <c r="U60" s="165">
        <v>0</v>
      </c>
      <c r="V60" s="31">
        <v>0</v>
      </c>
      <c r="W60" s="19">
        <f t="shared" si="19"/>
        <v>136.97</v>
      </c>
      <c r="X60" s="52">
        <f t="shared" si="29"/>
        <v>2948.83</v>
      </c>
      <c r="Y60" s="2"/>
    </row>
    <row r="61" spans="1:25" ht="19.5" customHeight="1">
      <c r="A61" s="22">
        <f t="shared" si="20"/>
        <v>46</v>
      </c>
      <c r="B61" s="23">
        <v>9901355143</v>
      </c>
      <c r="C61" s="23" t="s">
        <v>214</v>
      </c>
      <c r="D61" s="98">
        <v>1475509</v>
      </c>
      <c r="E61" s="34" t="s">
        <v>57</v>
      </c>
      <c r="F61" s="24" t="s">
        <v>64</v>
      </c>
      <c r="G61" s="148">
        <v>2572077241210</v>
      </c>
      <c r="H61" s="50">
        <v>15958965</v>
      </c>
      <c r="I61" s="24">
        <v>3661014699</v>
      </c>
      <c r="J61" s="38" t="s">
        <v>82</v>
      </c>
      <c r="K61" s="53">
        <v>43101</v>
      </c>
      <c r="L61" s="53"/>
      <c r="M61" s="34" t="s">
        <v>61</v>
      </c>
      <c r="N61" s="40">
        <v>71.400000000000006</v>
      </c>
      <c r="O61" s="11">
        <f t="shared" si="17"/>
        <v>28</v>
      </c>
      <c r="P61" s="15">
        <v>836.6</v>
      </c>
      <c r="Q61" s="29">
        <f t="shared" si="14"/>
        <v>1999.2000000000003</v>
      </c>
      <c r="R61" s="17">
        <v>250</v>
      </c>
      <c r="S61" s="30">
        <f t="shared" si="18"/>
        <v>3085.8</v>
      </c>
      <c r="T61" s="31">
        <f t="shared" si="15"/>
        <v>136.97</v>
      </c>
      <c r="U61" s="165">
        <v>0</v>
      </c>
      <c r="V61" s="31">
        <v>0</v>
      </c>
      <c r="W61" s="19">
        <f t="shared" si="19"/>
        <v>136.97</v>
      </c>
      <c r="X61" s="52">
        <f t="shared" si="29"/>
        <v>2948.83</v>
      </c>
      <c r="Y61" s="2"/>
    </row>
    <row r="62" spans="1:25" ht="16">
      <c r="A62" s="22">
        <f t="shared" si="20"/>
        <v>47</v>
      </c>
      <c r="B62" s="23">
        <v>9901390586</v>
      </c>
      <c r="C62" s="23" t="s">
        <v>217</v>
      </c>
      <c r="D62" s="98">
        <v>1475510</v>
      </c>
      <c r="E62" s="34" t="s">
        <v>57</v>
      </c>
      <c r="F62" s="24" t="s">
        <v>64</v>
      </c>
      <c r="G62" s="148">
        <v>2526787370101</v>
      </c>
      <c r="H62" s="50">
        <v>7053819</v>
      </c>
      <c r="I62" s="24">
        <v>3216033718</v>
      </c>
      <c r="J62" s="24" t="s">
        <v>83</v>
      </c>
      <c r="K62" s="53">
        <v>43101</v>
      </c>
      <c r="L62" s="53"/>
      <c r="M62" s="34" t="s">
        <v>61</v>
      </c>
      <c r="N62" s="40">
        <v>71.400000000000006</v>
      </c>
      <c r="O62" s="11">
        <f t="shared" si="17"/>
        <v>28</v>
      </c>
      <c r="P62" s="15">
        <v>836.6</v>
      </c>
      <c r="Q62" s="29">
        <f t="shared" si="14"/>
        <v>1999.2000000000003</v>
      </c>
      <c r="R62" s="17">
        <v>250</v>
      </c>
      <c r="S62" s="30">
        <f t="shared" si="18"/>
        <v>3085.8</v>
      </c>
      <c r="T62" s="31">
        <f t="shared" si="15"/>
        <v>136.97</v>
      </c>
      <c r="U62" s="165">
        <v>0</v>
      </c>
      <c r="V62" s="31">
        <v>0</v>
      </c>
      <c r="W62" s="19">
        <f t="shared" si="19"/>
        <v>136.97</v>
      </c>
      <c r="X62" s="52">
        <f t="shared" si="29"/>
        <v>2948.83</v>
      </c>
      <c r="Y62" s="2"/>
    </row>
    <row r="63" spans="1:25" ht="16">
      <c r="A63" s="22">
        <f t="shared" si="20"/>
        <v>48</v>
      </c>
      <c r="B63" s="23">
        <v>9901053470</v>
      </c>
      <c r="C63" s="23" t="s">
        <v>215</v>
      </c>
      <c r="D63" s="98">
        <v>1475511</v>
      </c>
      <c r="E63" s="34" t="s">
        <v>57</v>
      </c>
      <c r="F63" s="24" t="s">
        <v>64</v>
      </c>
      <c r="G63" s="148">
        <v>2342838660101</v>
      </c>
      <c r="H63" s="50">
        <v>68620519</v>
      </c>
      <c r="I63" s="24">
        <v>3078038775</v>
      </c>
      <c r="J63" s="38" t="s">
        <v>84</v>
      </c>
      <c r="K63" s="53">
        <v>43466</v>
      </c>
      <c r="L63" s="53">
        <v>37258</v>
      </c>
      <c r="M63" s="34" t="s">
        <v>61</v>
      </c>
      <c r="N63" s="40">
        <v>71.400000000000006</v>
      </c>
      <c r="O63" s="11">
        <f t="shared" si="17"/>
        <v>28</v>
      </c>
      <c r="P63" s="15">
        <v>836.6</v>
      </c>
      <c r="Q63" s="29">
        <f t="shared" si="14"/>
        <v>1999.2000000000003</v>
      </c>
      <c r="R63" s="17">
        <v>250</v>
      </c>
      <c r="S63" s="30">
        <f t="shared" si="18"/>
        <v>3085.8</v>
      </c>
      <c r="T63" s="31">
        <f t="shared" si="15"/>
        <v>136.97</v>
      </c>
      <c r="U63" s="165">
        <v>0</v>
      </c>
      <c r="V63" s="31">
        <v>0</v>
      </c>
      <c r="W63" s="19">
        <f t="shared" si="19"/>
        <v>136.97</v>
      </c>
      <c r="X63" s="52">
        <f t="shared" si="29"/>
        <v>2948.83</v>
      </c>
      <c r="Y63" s="2"/>
    </row>
    <row r="64" spans="1:25" ht="18" customHeight="1">
      <c r="A64" s="22">
        <f t="shared" si="20"/>
        <v>49</v>
      </c>
      <c r="B64" s="23">
        <v>9901300745</v>
      </c>
      <c r="C64" s="23" t="s">
        <v>221</v>
      </c>
      <c r="D64" s="98">
        <v>1475512</v>
      </c>
      <c r="E64" s="34" t="s">
        <v>57</v>
      </c>
      <c r="F64" s="24" t="s">
        <v>34</v>
      </c>
      <c r="G64" s="148">
        <v>2250745321109</v>
      </c>
      <c r="H64" s="50">
        <v>30535506</v>
      </c>
      <c r="I64" s="24">
        <v>3661012641</v>
      </c>
      <c r="J64" s="24" t="s">
        <v>86</v>
      </c>
      <c r="K64" s="55">
        <v>43101</v>
      </c>
      <c r="L64" s="55"/>
      <c r="M64" s="34" t="s">
        <v>61</v>
      </c>
      <c r="N64" s="56">
        <v>71.400000000000006</v>
      </c>
      <c r="O64" s="22">
        <f>($O$7)</f>
        <v>28</v>
      </c>
      <c r="P64" s="15">
        <v>836.6</v>
      </c>
      <c r="Q64" s="29">
        <f t="shared" si="14"/>
        <v>1999.2000000000003</v>
      </c>
      <c r="R64" s="17">
        <v>250</v>
      </c>
      <c r="S64" s="30">
        <f t="shared" si="18"/>
        <v>3085.8</v>
      </c>
      <c r="T64" s="31">
        <f t="shared" si="15"/>
        <v>136.97</v>
      </c>
      <c r="U64" s="165">
        <v>0</v>
      </c>
      <c r="V64" s="183">
        <v>0</v>
      </c>
      <c r="W64" s="19">
        <f t="shared" si="19"/>
        <v>136.97</v>
      </c>
      <c r="X64" s="52">
        <f t="shared" si="29"/>
        <v>2948.83</v>
      </c>
      <c r="Y64" s="2"/>
    </row>
    <row r="65" spans="1:25" ht="16">
      <c r="A65" s="22">
        <f t="shared" si="20"/>
        <v>50</v>
      </c>
      <c r="B65" s="23">
        <v>990099265</v>
      </c>
      <c r="C65" s="23" t="s">
        <v>222</v>
      </c>
      <c r="D65" s="98">
        <v>1475513</v>
      </c>
      <c r="E65" s="34" t="s">
        <v>57</v>
      </c>
      <c r="F65" s="24" t="s">
        <v>34</v>
      </c>
      <c r="G65" s="148">
        <v>1842087420116</v>
      </c>
      <c r="H65" s="50">
        <v>50414623</v>
      </c>
      <c r="I65" s="24">
        <v>3229011717</v>
      </c>
      <c r="J65" s="24" t="s">
        <v>88</v>
      </c>
      <c r="K65" s="25">
        <v>43101</v>
      </c>
      <c r="L65" s="25">
        <v>37988</v>
      </c>
      <c r="M65" s="34" t="s">
        <v>61</v>
      </c>
      <c r="N65" s="27">
        <v>71.400000000000006</v>
      </c>
      <c r="O65" s="22">
        <f t="shared" ref="O65:O91" si="30">($O$7)</f>
        <v>28</v>
      </c>
      <c r="P65" s="15">
        <v>836.6</v>
      </c>
      <c r="Q65" s="29">
        <f t="shared" si="14"/>
        <v>1999.2000000000003</v>
      </c>
      <c r="R65" s="17">
        <v>250</v>
      </c>
      <c r="S65" s="30">
        <f t="shared" si="18"/>
        <v>3085.8</v>
      </c>
      <c r="T65" s="31">
        <f t="shared" si="15"/>
        <v>136.97</v>
      </c>
      <c r="U65" s="165">
        <v>0</v>
      </c>
      <c r="V65" s="31">
        <v>0</v>
      </c>
      <c r="W65" s="19">
        <f t="shared" si="19"/>
        <v>136.97</v>
      </c>
      <c r="X65" s="52">
        <f t="shared" si="29"/>
        <v>2948.83</v>
      </c>
      <c r="Y65" s="2"/>
    </row>
    <row r="66" spans="1:25" ht="16">
      <c r="A66" s="22">
        <f t="shared" si="20"/>
        <v>51</v>
      </c>
      <c r="B66" s="23">
        <v>9901402381</v>
      </c>
      <c r="C66" s="23" t="s">
        <v>223</v>
      </c>
      <c r="D66" s="98">
        <v>1475514</v>
      </c>
      <c r="E66" s="34" t="s">
        <v>57</v>
      </c>
      <c r="F66" s="24" t="s">
        <v>34</v>
      </c>
      <c r="G66" s="148">
        <v>2576489840313</v>
      </c>
      <c r="H66" s="50">
        <v>37047566</v>
      </c>
      <c r="I66" s="24">
        <v>3287038930</v>
      </c>
      <c r="J66" s="38" t="s">
        <v>89</v>
      </c>
      <c r="K66" s="25">
        <v>43101</v>
      </c>
      <c r="L66" s="25"/>
      <c r="M66" s="34" t="s">
        <v>61</v>
      </c>
      <c r="N66" s="27">
        <v>71.400000000000006</v>
      </c>
      <c r="O66" s="22">
        <f t="shared" si="30"/>
        <v>28</v>
      </c>
      <c r="P66" s="15">
        <v>836.6</v>
      </c>
      <c r="Q66" s="29">
        <f t="shared" si="14"/>
        <v>1999.2000000000003</v>
      </c>
      <c r="R66" s="17">
        <v>250</v>
      </c>
      <c r="S66" s="30">
        <f t="shared" si="18"/>
        <v>3085.8</v>
      </c>
      <c r="T66" s="31">
        <f t="shared" si="15"/>
        <v>136.97</v>
      </c>
      <c r="U66" s="165">
        <v>0</v>
      </c>
      <c r="V66" s="31">
        <v>0</v>
      </c>
      <c r="W66" s="19">
        <f t="shared" si="19"/>
        <v>136.97</v>
      </c>
      <c r="X66" s="52">
        <f t="shared" si="29"/>
        <v>2948.83</v>
      </c>
      <c r="Y66" s="2"/>
    </row>
    <row r="67" spans="1:25" ht="16">
      <c r="A67" s="22">
        <f t="shared" si="20"/>
        <v>52</v>
      </c>
      <c r="B67" s="23">
        <v>9901434023</v>
      </c>
      <c r="C67" s="23" t="s">
        <v>224</v>
      </c>
      <c r="D67" s="98">
        <v>1475515</v>
      </c>
      <c r="E67" s="34" t="s">
        <v>57</v>
      </c>
      <c r="F67" s="24" t="s">
        <v>34</v>
      </c>
      <c r="G67" s="152">
        <v>1698716140101</v>
      </c>
      <c r="H67" s="50">
        <v>47565764</v>
      </c>
      <c r="I67" s="54">
        <v>4216002514</v>
      </c>
      <c r="J67" s="38" t="s">
        <v>166</v>
      </c>
      <c r="K67" s="136">
        <v>44929</v>
      </c>
      <c r="L67" s="136">
        <v>44929</v>
      </c>
      <c r="M67" s="140"/>
      <c r="N67" s="27">
        <v>71.400000000000006</v>
      </c>
      <c r="O67" s="22">
        <f t="shared" si="30"/>
        <v>28</v>
      </c>
      <c r="P67" s="15">
        <v>836.6</v>
      </c>
      <c r="Q67" s="29">
        <f t="shared" si="14"/>
        <v>1999.2000000000003</v>
      </c>
      <c r="R67" s="17">
        <v>250</v>
      </c>
      <c r="S67" s="30">
        <f t="shared" si="18"/>
        <v>3085.8</v>
      </c>
      <c r="T67" s="31">
        <f t="shared" si="15"/>
        <v>136.97</v>
      </c>
      <c r="U67" s="165">
        <v>0</v>
      </c>
      <c r="V67" s="31">
        <v>0</v>
      </c>
      <c r="W67" s="19">
        <f t="shared" si="19"/>
        <v>136.97</v>
      </c>
      <c r="X67" s="52">
        <f t="shared" si="29"/>
        <v>2948.83</v>
      </c>
      <c r="Y67" s="2"/>
    </row>
    <row r="68" spans="1:25" ht="16">
      <c r="A68" s="23">
        <f>(A67)+1</f>
        <v>53</v>
      </c>
      <c r="B68" s="23">
        <v>9901405736</v>
      </c>
      <c r="C68" s="23" t="s">
        <v>225</v>
      </c>
      <c r="D68" s="98">
        <v>1475516</v>
      </c>
      <c r="E68" s="34" t="s">
        <v>57</v>
      </c>
      <c r="F68" s="100" t="s">
        <v>34</v>
      </c>
      <c r="G68" s="153">
        <v>2108026340114</v>
      </c>
      <c r="H68" s="50">
        <v>96791411</v>
      </c>
      <c r="I68" s="100">
        <v>3164078632</v>
      </c>
      <c r="J68" s="24" t="s">
        <v>90</v>
      </c>
      <c r="K68" s="25">
        <v>43101</v>
      </c>
      <c r="L68" s="25"/>
      <c r="M68" s="34" t="s">
        <v>61</v>
      </c>
      <c r="N68" s="27">
        <v>71.400000000000006</v>
      </c>
      <c r="O68" s="22">
        <f t="shared" si="30"/>
        <v>28</v>
      </c>
      <c r="P68" s="15">
        <v>836.6</v>
      </c>
      <c r="Q68" s="29">
        <f t="shared" si="14"/>
        <v>1999.2000000000003</v>
      </c>
      <c r="R68" s="17">
        <v>250</v>
      </c>
      <c r="S68" s="30">
        <f t="shared" si="18"/>
        <v>3085.8</v>
      </c>
      <c r="T68" s="31">
        <f t="shared" si="15"/>
        <v>136.97</v>
      </c>
      <c r="U68" s="165">
        <v>0</v>
      </c>
      <c r="V68" s="31">
        <v>0</v>
      </c>
      <c r="W68" s="19">
        <f t="shared" si="19"/>
        <v>136.97</v>
      </c>
      <c r="X68" s="52">
        <f>ROUND(S68-W68,2)</f>
        <v>2948.83</v>
      </c>
      <c r="Y68" s="2"/>
    </row>
    <row r="69" spans="1:25" ht="16">
      <c r="A69" s="22">
        <f>(A68)+1</f>
        <v>54</v>
      </c>
      <c r="B69" s="23">
        <v>9901451096</v>
      </c>
      <c r="C69" s="23" t="s">
        <v>226</v>
      </c>
      <c r="D69" s="113">
        <v>1475517</v>
      </c>
      <c r="E69" s="112" t="s">
        <v>57</v>
      </c>
      <c r="F69" s="54" t="s">
        <v>34</v>
      </c>
      <c r="G69" s="152">
        <v>1644087542205</v>
      </c>
      <c r="H69" s="114">
        <v>3542602</v>
      </c>
      <c r="I69" s="54">
        <v>3493056812</v>
      </c>
      <c r="J69" s="112" t="s">
        <v>91</v>
      </c>
      <c r="K69" s="25">
        <v>43466</v>
      </c>
      <c r="L69" s="25"/>
      <c r="M69" s="34" t="s">
        <v>61</v>
      </c>
      <c r="N69" s="27">
        <v>71.400000000000006</v>
      </c>
      <c r="O69" s="22">
        <f t="shared" si="30"/>
        <v>28</v>
      </c>
      <c r="P69" s="15">
        <v>836.6</v>
      </c>
      <c r="Q69" s="29">
        <f t="shared" si="14"/>
        <v>1999.2000000000003</v>
      </c>
      <c r="R69" s="17">
        <v>250</v>
      </c>
      <c r="S69" s="30">
        <f t="shared" si="18"/>
        <v>3085.8</v>
      </c>
      <c r="T69" s="31">
        <f t="shared" si="15"/>
        <v>136.97</v>
      </c>
      <c r="U69" s="165">
        <v>0</v>
      </c>
      <c r="V69" s="31">
        <v>0</v>
      </c>
      <c r="W69" s="31">
        <f>ROUND(SUM(T69:V69),2)</f>
        <v>136.97</v>
      </c>
      <c r="X69" s="52">
        <f>ROUND(S69-W69,2)</f>
        <v>2948.83</v>
      </c>
      <c r="Y69" s="2"/>
    </row>
    <row r="70" spans="1:25" ht="16">
      <c r="A70" s="22">
        <f t="shared" ref="A70:A91" si="31">(A69)+1</f>
        <v>55</v>
      </c>
      <c r="B70" s="23">
        <v>9901433974</v>
      </c>
      <c r="C70" s="23" t="s">
        <v>229</v>
      </c>
      <c r="D70" s="98">
        <v>1475518</v>
      </c>
      <c r="E70" s="34" t="s">
        <v>57</v>
      </c>
      <c r="F70" s="24" t="s">
        <v>34</v>
      </c>
      <c r="G70" s="148">
        <v>1721662680114</v>
      </c>
      <c r="H70" s="50">
        <v>29559545</v>
      </c>
      <c r="I70" s="24">
        <v>3216003318</v>
      </c>
      <c r="J70" s="24" t="s">
        <v>92</v>
      </c>
      <c r="K70" s="25">
        <v>39084</v>
      </c>
      <c r="L70" s="25"/>
      <c r="M70" s="34" t="s">
        <v>61</v>
      </c>
      <c r="N70" s="27">
        <v>71.400000000000006</v>
      </c>
      <c r="O70" s="22">
        <f t="shared" si="30"/>
        <v>28</v>
      </c>
      <c r="P70" s="15">
        <v>836.6</v>
      </c>
      <c r="Q70" s="29">
        <f t="shared" si="14"/>
        <v>1999.2000000000003</v>
      </c>
      <c r="R70" s="17">
        <v>250</v>
      </c>
      <c r="S70" s="30">
        <f t="shared" si="18"/>
        <v>3085.8</v>
      </c>
      <c r="T70" s="31">
        <f t="shared" si="15"/>
        <v>136.97</v>
      </c>
      <c r="U70" s="165">
        <v>0</v>
      </c>
      <c r="V70" s="31">
        <v>0</v>
      </c>
      <c r="W70" s="31">
        <f t="shared" ref="W70:W91" si="32">ROUND(SUM(T70:V70),2)</f>
        <v>136.97</v>
      </c>
      <c r="X70" s="52">
        <f>ROUND(S70-W70,2)</f>
        <v>2948.83</v>
      </c>
      <c r="Y70" s="2"/>
    </row>
    <row r="71" spans="1:25" ht="16">
      <c r="A71" s="23">
        <f t="shared" si="31"/>
        <v>56</v>
      </c>
      <c r="B71" s="23">
        <v>9901434026</v>
      </c>
      <c r="C71" s="23" t="s">
        <v>227</v>
      </c>
      <c r="D71" s="98">
        <v>1475519</v>
      </c>
      <c r="E71" s="34" t="s">
        <v>57</v>
      </c>
      <c r="F71" s="24" t="s">
        <v>34</v>
      </c>
      <c r="G71" s="148">
        <v>1725481280114</v>
      </c>
      <c r="H71" s="50">
        <v>40504891</v>
      </c>
      <c r="I71" s="24">
        <v>3216001700</v>
      </c>
      <c r="J71" s="24" t="s">
        <v>164</v>
      </c>
      <c r="K71" s="136">
        <v>44929</v>
      </c>
      <c r="L71" s="136">
        <v>44929</v>
      </c>
      <c r="M71" s="140"/>
      <c r="N71" s="27">
        <v>71.400000000000006</v>
      </c>
      <c r="O71" s="22">
        <f t="shared" si="30"/>
        <v>28</v>
      </c>
      <c r="P71" s="15">
        <v>836.6</v>
      </c>
      <c r="Q71" s="29">
        <f t="shared" si="14"/>
        <v>1999.2000000000003</v>
      </c>
      <c r="R71" s="17">
        <v>250</v>
      </c>
      <c r="S71" s="30">
        <f t="shared" si="18"/>
        <v>3085.8</v>
      </c>
      <c r="T71" s="31">
        <f t="shared" si="15"/>
        <v>136.97</v>
      </c>
      <c r="U71" s="165">
        <v>0</v>
      </c>
      <c r="V71" s="31">
        <v>0</v>
      </c>
      <c r="W71" s="31">
        <f t="shared" si="32"/>
        <v>136.97</v>
      </c>
      <c r="X71" s="52">
        <f t="shared" ref="X71:X76" si="33">ROUND(S71-W71,2)</f>
        <v>2948.83</v>
      </c>
      <c r="Y71" s="2"/>
    </row>
    <row r="72" spans="1:25" ht="16">
      <c r="A72" s="23">
        <f t="shared" si="31"/>
        <v>57</v>
      </c>
      <c r="B72" s="23">
        <v>9901434027</v>
      </c>
      <c r="C72" s="23" t="s">
        <v>228</v>
      </c>
      <c r="D72" s="98">
        <v>1475520</v>
      </c>
      <c r="E72" s="34" t="s">
        <v>57</v>
      </c>
      <c r="F72" s="24" t="s">
        <v>34</v>
      </c>
      <c r="G72" s="148">
        <v>1818932660101</v>
      </c>
      <c r="H72" s="50">
        <v>42113741</v>
      </c>
      <c r="I72" s="24">
        <v>3234009071</v>
      </c>
      <c r="J72" s="24" t="s">
        <v>165</v>
      </c>
      <c r="K72" s="136">
        <v>44929</v>
      </c>
      <c r="L72" s="136">
        <v>44929</v>
      </c>
      <c r="M72" s="140"/>
      <c r="N72" s="27">
        <v>71.400000000000006</v>
      </c>
      <c r="O72" s="22">
        <f t="shared" si="30"/>
        <v>28</v>
      </c>
      <c r="P72" s="15">
        <v>836.6</v>
      </c>
      <c r="Q72" s="29">
        <f t="shared" si="14"/>
        <v>1999.2000000000003</v>
      </c>
      <c r="R72" s="17">
        <v>250</v>
      </c>
      <c r="S72" s="30">
        <f t="shared" si="18"/>
        <v>3085.8</v>
      </c>
      <c r="T72" s="31">
        <f t="shared" si="15"/>
        <v>136.97</v>
      </c>
      <c r="U72" s="165">
        <v>0</v>
      </c>
      <c r="V72" s="31">
        <v>0</v>
      </c>
      <c r="W72" s="31">
        <f t="shared" si="32"/>
        <v>136.97</v>
      </c>
      <c r="X72" s="52">
        <f t="shared" si="33"/>
        <v>2948.83</v>
      </c>
      <c r="Y72" s="2"/>
    </row>
    <row r="73" spans="1:25" ht="16">
      <c r="A73" s="23">
        <f t="shared" si="31"/>
        <v>58</v>
      </c>
      <c r="B73" s="23">
        <v>9901434028</v>
      </c>
      <c r="C73" s="23" t="s">
        <v>230</v>
      </c>
      <c r="D73" s="98">
        <v>1475521</v>
      </c>
      <c r="E73" s="34" t="s">
        <v>57</v>
      </c>
      <c r="F73" s="24" t="s">
        <v>34</v>
      </c>
      <c r="G73" s="148">
        <v>1633974490511</v>
      </c>
      <c r="H73" s="50">
        <v>43350054</v>
      </c>
      <c r="I73" s="24">
        <v>3216001801</v>
      </c>
      <c r="J73" s="24" t="s">
        <v>93</v>
      </c>
      <c r="K73" s="25">
        <v>37834</v>
      </c>
      <c r="L73" s="25">
        <v>37834</v>
      </c>
      <c r="M73" s="34" t="s">
        <v>61</v>
      </c>
      <c r="N73" s="27">
        <v>71.400000000000006</v>
      </c>
      <c r="O73" s="22">
        <f t="shared" si="30"/>
        <v>28</v>
      </c>
      <c r="P73" s="15">
        <v>836.6</v>
      </c>
      <c r="Q73" s="29">
        <f t="shared" si="14"/>
        <v>1999.2000000000003</v>
      </c>
      <c r="R73" s="17">
        <v>250</v>
      </c>
      <c r="S73" s="30">
        <f t="shared" si="18"/>
        <v>3085.8</v>
      </c>
      <c r="T73" s="31">
        <f t="shared" si="15"/>
        <v>136.97</v>
      </c>
      <c r="U73" s="165">
        <v>0</v>
      </c>
      <c r="V73" s="31">
        <v>0</v>
      </c>
      <c r="W73" s="31">
        <f t="shared" si="32"/>
        <v>136.97</v>
      </c>
      <c r="X73" s="52">
        <f t="shared" si="33"/>
        <v>2948.83</v>
      </c>
      <c r="Y73" s="2"/>
    </row>
    <row r="74" spans="1:25" ht="16">
      <c r="A74" s="23">
        <f t="shared" si="31"/>
        <v>59</v>
      </c>
      <c r="B74" s="23">
        <v>9901434030</v>
      </c>
      <c r="C74" s="23" t="s">
        <v>231</v>
      </c>
      <c r="D74" s="98">
        <v>1475522</v>
      </c>
      <c r="E74" s="34" t="s">
        <v>57</v>
      </c>
      <c r="F74" s="24" t="s">
        <v>34</v>
      </c>
      <c r="G74" s="148">
        <v>2363144670114</v>
      </c>
      <c r="H74" s="50">
        <v>33333688</v>
      </c>
      <c r="I74" s="24">
        <v>3164034252</v>
      </c>
      <c r="J74" s="24" t="s">
        <v>94</v>
      </c>
      <c r="K74" s="25">
        <v>39608</v>
      </c>
      <c r="L74" s="25"/>
      <c r="M74" s="34" t="s">
        <v>61</v>
      </c>
      <c r="N74" s="27">
        <v>71.400000000000006</v>
      </c>
      <c r="O74" s="22">
        <f t="shared" si="30"/>
        <v>28</v>
      </c>
      <c r="P74" s="15">
        <v>836.6</v>
      </c>
      <c r="Q74" s="29">
        <f t="shared" si="14"/>
        <v>1999.2000000000003</v>
      </c>
      <c r="R74" s="17">
        <v>250</v>
      </c>
      <c r="S74" s="30">
        <f t="shared" si="18"/>
        <v>3085.8</v>
      </c>
      <c r="T74" s="31">
        <f t="shared" si="15"/>
        <v>136.97</v>
      </c>
      <c r="U74" s="165">
        <v>0</v>
      </c>
      <c r="V74" s="31">
        <v>0</v>
      </c>
      <c r="W74" s="31">
        <f t="shared" si="32"/>
        <v>136.97</v>
      </c>
      <c r="X74" s="52">
        <f t="shared" si="33"/>
        <v>2948.83</v>
      </c>
      <c r="Y74" s="2"/>
    </row>
    <row r="75" spans="1:25" ht="16">
      <c r="A75" s="23">
        <f t="shared" si="31"/>
        <v>60</v>
      </c>
      <c r="B75" s="23">
        <v>9901000915</v>
      </c>
      <c r="C75" s="23" t="s">
        <v>232</v>
      </c>
      <c r="D75" s="98">
        <v>1475523</v>
      </c>
      <c r="E75" s="34" t="s">
        <v>57</v>
      </c>
      <c r="F75" s="24" t="s">
        <v>34</v>
      </c>
      <c r="G75" s="148">
        <v>2188035590114</v>
      </c>
      <c r="H75" s="50">
        <v>43591973</v>
      </c>
      <c r="I75" s="24">
        <v>3216001645</v>
      </c>
      <c r="J75" s="24" t="s">
        <v>95</v>
      </c>
      <c r="K75" s="25">
        <v>40179</v>
      </c>
      <c r="L75" s="25">
        <v>37258</v>
      </c>
      <c r="M75" s="34" t="s">
        <v>61</v>
      </c>
      <c r="N75" s="27">
        <v>71.400000000000006</v>
      </c>
      <c r="O75" s="22">
        <f t="shared" si="30"/>
        <v>28</v>
      </c>
      <c r="P75" s="15">
        <v>836.6</v>
      </c>
      <c r="Q75" s="29">
        <f t="shared" si="14"/>
        <v>1999.2000000000003</v>
      </c>
      <c r="R75" s="17">
        <v>250</v>
      </c>
      <c r="S75" s="30">
        <f t="shared" si="18"/>
        <v>3085.8</v>
      </c>
      <c r="T75" s="31">
        <f t="shared" si="15"/>
        <v>136.97</v>
      </c>
      <c r="U75" s="165">
        <v>0</v>
      </c>
      <c r="V75" s="31">
        <v>0</v>
      </c>
      <c r="W75" s="31">
        <f t="shared" si="32"/>
        <v>136.97</v>
      </c>
      <c r="X75" s="52">
        <f t="shared" si="33"/>
        <v>2948.83</v>
      </c>
      <c r="Y75" s="2"/>
    </row>
    <row r="76" spans="1:25" ht="16">
      <c r="A76" s="23">
        <f t="shared" si="31"/>
        <v>61</v>
      </c>
      <c r="B76" s="23">
        <v>9901434029</v>
      </c>
      <c r="C76" s="23" t="s">
        <v>233</v>
      </c>
      <c r="D76" s="98">
        <v>1475524</v>
      </c>
      <c r="E76" s="34" t="s">
        <v>57</v>
      </c>
      <c r="F76" s="24" t="s">
        <v>34</v>
      </c>
      <c r="G76" s="148">
        <v>2369129331013</v>
      </c>
      <c r="H76" s="50">
        <v>53914368</v>
      </c>
      <c r="I76" s="24">
        <v>3164031580</v>
      </c>
      <c r="J76" s="24" t="s">
        <v>167</v>
      </c>
      <c r="K76" s="136">
        <v>44929</v>
      </c>
      <c r="L76" s="136">
        <v>44929</v>
      </c>
      <c r="M76" s="140"/>
      <c r="N76" s="27">
        <v>71.400000000000006</v>
      </c>
      <c r="O76" s="22">
        <f t="shared" si="30"/>
        <v>28</v>
      </c>
      <c r="P76" s="15">
        <v>836.6</v>
      </c>
      <c r="Q76" s="29">
        <f t="shared" si="14"/>
        <v>1999.2000000000003</v>
      </c>
      <c r="R76" s="17">
        <v>250</v>
      </c>
      <c r="S76" s="30">
        <f t="shared" si="18"/>
        <v>3085.8</v>
      </c>
      <c r="T76" s="31">
        <f t="shared" si="15"/>
        <v>136.97</v>
      </c>
      <c r="U76" s="165">
        <v>0</v>
      </c>
      <c r="V76" s="31">
        <v>0</v>
      </c>
      <c r="W76" s="31">
        <f t="shared" si="32"/>
        <v>136.97</v>
      </c>
      <c r="X76" s="52">
        <f t="shared" si="33"/>
        <v>2948.83</v>
      </c>
      <c r="Y76" s="2"/>
    </row>
    <row r="77" spans="1:25" ht="16">
      <c r="A77" s="23">
        <f t="shared" si="31"/>
        <v>62</v>
      </c>
      <c r="B77" s="23">
        <v>9901434032</v>
      </c>
      <c r="C77" s="23" t="s">
        <v>234</v>
      </c>
      <c r="D77" s="98">
        <v>1475525</v>
      </c>
      <c r="E77" s="34" t="s">
        <v>57</v>
      </c>
      <c r="F77" s="24" t="s">
        <v>34</v>
      </c>
      <c r="G77" s="148">
        <v>1682425240114</v>
      </c>
      <c r="H77" s="50">
        <v>42113709</v>
      </c>
      <c r="I77" s="24">
        <v>3216004490</v>
      </c>
      <c r="J77" s="24" t="s">
        <v>96</v>
      </c>
      <c r="K77" s="25">
        <v>39084</v>
      </c>
      <c r="L77" s="25"/>
      <c r="M77" s="34" t="s">
        <v>61</v>
      </c>
      <c r="N77" s="27">
        <v>71.400000000000006</v>
      </c>
      <c r="O77" s="22">
        <f t="shared" si="30"/>
        <v>28</v>
      </c>
      <c r="P77" s="15">
        <v>836.6</v>
      </c>
      <c r="Q77" s="29">
        <f t="shared" si="14"/>
        <v>1999.2000000000003</v>
      </c>
      <c r="R77" s="17">
        <v>250</v>
      </c>
      <c r="S77" s="30">
        <f t="shared" si="18"/>
        <v>3085.8</v>
      </c>
      <c r="T77" s="31">
        <f t="shared" si="15"/>
        <v>136.97</v>
      </c>
      <c r="U77" s="165">
        <v>0</v>
      </c>
      <c r="V77" s="31">
        <v>0</v>
      </c>
      <c r="W77" s="31">
        <f t="shared" si="32"/>
        <v>136.97</v>
      </c>
      <c r="X77" s="52">
        <f t="shared" ref="X77:X91" si="34">ROUND(S77-W77,2)</f>
        <v>2948.83</v>
      </c>
      <c r="Y77" s="2"/>
    </row>
    <row r="78" spans="1:25" ht="16">
      <c r="A78" s="23">
        <f t="shared" si="31"/>
        <v>63</v>
      </c>
      <c r="B78" s="23">
        <v>9901433976</v>
      </c>
      <c r="C78" s="23" t="s">
        <v>235</v>
      </c>
      <c r="D78" s="98">
        <v>1475526</v>
      </c>
      <c r="E78" s="34" t="s">
        <v>57</v>
      </c>
      <c r="F78" s="24" t="s">
        <v>34</v>
      </c>
      <c r="G78" s="148">
        <v>2187290730512</v>
      </c>
      <c r="H78" s="50">
        <v>41366794</v>
      </c>
      <c r="I78" s="24">
        <v>3216004353</v>
      </c>
      <c r="J78" s="24" t="s">
        <v>97</v>
      </c>
      <c r="K78" s="25">
        <v>39084</v>
      </c>
      <c r="L78" s="25"/>
      <c r="M78" s="34" t="s">
        <v>61</v>
      </c>
      <c r="N78" s="27">
        <v>71.400000000000006</v>
      </c>
      <c r="O78" s="22">
        <f t="shared" si="30"/>
        <v>28</v>
      </c>
      <c r="P78" s="15">
        <v>836.6</v>
      </c>
      <c r="Q78" s="29">
        <f t="shared" si="14"/>
        <v>1999.2000000000003</v>
      </c>
      <c r="R78" s="17">
        <v>250</v>
      </c>
      <c r="S78" s="30">
        <f t="shared" si="18"/>
        <v>3085.8</v>
      </c>
      <c r="T78" s="31">
        <f t="shared" si="15"/>
        <v>136.97</v>
      </c>
      <c r="U78" s="165">
        <v>0</v>
      </c>
      <c r="V78" s="31">
        <v>0</v>
      </c>
      <c r="W78" s="31">
        <f t="shared" si="32"/>
        <v>136.97</v>
      </c>
      <c r="X78" s="52">
        <f t="shared" si="34"/>
        <v>2948.83</v>
      </c>
      <c r="Y78" s="2"/>
    </row>
    <row r="79" spans="1:25" ht="16">
      <c r="A79" s="23">
        <f t="shared" si="31"/>
        <v>64</v>
      </c>
      <c r="B79" s="23">
        <v>9901494342</v>
      </c>
      <c r="C79" s="23" t="s">
        <v>236</v>
      </c>
      <c r="D79" s="98">
        <v>1475527</v>
      </c>
      <c r="E79" s="34" t="s">
        <v>57</v>
      </c>
      <c r="F79" s="24" t="s">
        <v>34</v>
      </c>
      <c r="G79" s="148">
        <v>2239085840117</v>
      </c>
      <c r="H79" s="50">
        <v>61631205</v>
      </c>
      <c r="I79" s="24">
        <v>3287045581</v>
      </c>
      <c r="J79" s="24" t="s">
        <v>98</v>
      </c>
      <c r="K79" s="25">
        <v>44105</v>
      </c>
      <c r="L79" s="25"/>
      <c r="M79" s="34" t="s">
        <v>61</v>
      </c>
      <c r="N79" s="27">
        <v>71.400000000000006</v>
      </c>
      <c r="O79" s="22">
        <f t="shared" si="30"/>
        <v>28</v>
      </c>
      <c r="P79" s="15">
        <v>836.6</v>
      </c>
      <c r="Q79" s="29">
        <f t="shared" si="14"/>
        <v>1999.2000000000003</v>
      </c>
      <c r="R79" s="17">
        <v>250</v>
      </c>
      <c r="S79" s="30">
        <f t="shared" si="18"/>
        <v>3085.8</v>
      </c>
      <c r="T79" s="31">
        <f t="shared" si="15"/>
        <v>136.97</v>
      </c>
      <c r="U79" s="165">
        <v>0</v>
      </c>
      <c r="V79" s="31">
        <v>0</v>
      </c>
      <c r="W79" s="31">
        <f t="shared" si="32"/>
        <v>136.97</v>
      </c>
      <c r="X79" s="52">
        <f t="shared" si="34"/>
        <v>2948.83</v>
      </c>
      <c r="Y79" s="2"/>
    </row>
    <row r="80" spans="1:25" ht="18" customHeight="1">
      <c r="A80" s="23">
        <f t="shared" si="31"/>
        <v>65</v>
      </c>
      <c r="B80" s="23">
        <v>990099297</v>
      </c>
      <c r="C80" s="23" t="s">
        <v>237</v>
      </c>
      <c r="D80" s="98">
        <v>1475528</v>
      </c>
      <c r="E80" s="34" t="s">
        <v>57</v>
      </c>
      <c r="F80" s="24" t="s">
        <v>34</v>
      </c>
      <c r="G80" s="148">
        <v>1904017880117</v>
      </c>
      <c r="H80" s="50">
        <v>48668028</v>
      </c>
      <c r="I80" s="24">
        <v>3216001627</v>
      </c>
      <c r="J80" s="24" t="s">
        <v>99</v>
      </c>
      <c r="K80" s="25">
        <v>41306</v>
      </c>
      <c r="L80" s="25">
        <v>38412</v>
      </c>
      <c r="M80" s="34" t="s">
        <v>61</v>
      </c>
      <c r="N80" s="27">
        <v>71.400000000000006</v>
      </c>
      <c r="O80" s="22">
        <f>($O$7)</f>
        <v>28</v>
      </c>
      <c r="P80" s="15">
        <v>836.6</v>
      </c>
      <c r="Q80" s="29">
        <f t="shared" si="14"/>
        <v>1999.2000000000003</v>
      </c>
      <c r="R80" s="17">
        <v>250</v>
      </c>
      <c r="S80" s="30">
        <f t="shared" si="18"/>
        <v>3085.8</v>
      </c>
      <c r="T80" s="31">
        <f t="shared" si="15"/>
        <v>136.97</v>
      </c>
      <c r="U80" s="165">
        <v>0</v>
      </c>
      <c r="V80" s="31">
        <v>0</v>
      </c>
      <c r="W80" s="31">
        <f t="shared" si="32"/>
        <v>136.97</v>
      </c>
      <c r="X80" s="52">
        <f t="shared" si="34"/>
        <v>2948.83</v>
      </c>
      <c r="Y80" s="2"/>
    </row>
    <row r="81" spans="1:25" ht="16">
      <c r="A81" s="23">
        <f t="shared" si="31"/>
        <v>66</v>
      </c>
      <c r="B81" s="23">
        <v>990099258</v>
      </c>
      <c r="C81" s="23" t="s">
        <v>239</v>
      </c>
      <c r="D81" s="98">
        <v>1475529</v>
      </c>
      <c r="E81" s="34" t="s">
        <v>57</v>
      </c>
      <c r="F81" s="24" t="s">
        <v>34</v>
      </c>
      <c r="G81" s="148">
        <v>1895270720117</v>
      </c>
      <c r="H81" s="50">
        <v>43299989</v>
      </c>
      <c r="I81" s="24">
        <v>3229010497</v>
      </c>
      <c r="J81" s="24" t="s">
        <v>100</v>
      </c>
      <c r="K81" s="25">
        <v>42370</v>
      </c>
      <c r="L81" s="25"/>
      <c r="M81" s="34" t="s">
        <v>61</v>
      </c>
      <c r="N81" s="27">
        <v>71.400000000000006</v>
      </c>
      <c r="O81" s="22">
        <f t="shared" si="30"/>
        <v>28</v>
      </c>
      <c r="P81" s="15">
        <v>836.6</v>
      </c>
      <c r="Q81" s="29">
        <f t="shared" si="14"/>
        <v>1999.2000000000003</v>
      </c>
      <c r="R81" s="17">
        <v>250</v>
      </c>
      <c r="S81" s="30">
        <f t="shared" si="18"/>
        <v>3085.8</v>
      </c>
      <c r="T81" s="31">
        <f t="shared" si="15"/>
        <v>136.97</v>
      </c>
      <c r="U81" s="165">
        <v>0</v>
      </c>
      <c r="V81" s="31">
        <v>0</v>
      </c>
      <c r="W81" s="31">
        <f t="shared" si="32"/>
        <v>136.97</v>
      </c>
      <c r="X81" s="52">
        <f t="shared" si="34"/>
        <v>2948.83</v>
      </c>
      <c r="Y81" s="2"/>
    </row>
    <row r="82" spans="1:25" ht="16">
      <c r="A82" s="23">
        <f t="shared" si="31"/>
        <v>67</v>
      </c>
      <c r="B82" s="23">
        <v>9901300744</v>
      </c>
      <c r="C82" s="23" t="s">
        <v>238</v>
      </c>
      <c r="D82" s="98">
        <v>1475530</v>
      </c>
      <c r="E82" s="34" t="s">
        <v>57</v>
      </c>
      <c r="F82" s="24" t="s">
        <v>34</v>
      </c>
      <c r="G82" s="148">
        <v>2272483170101</v>
      </c>
      <c r="H82" s="50">
        <v>81796978</v>
      </c>
      <c r="I82" s="24">
        <v>3815003829</v>
      </c>
      <c r="J82" s="38" t="s">
        <v>101</v>
      </c>
      <c r="K82" s="25">
        <v>43101</v>
      </c>
      <c r="L82" s="25"/>
      <c r="M82" s="34" t="s">
        <v>61</v>
      </c>
      <c r="N82" s="27">
        <v>71.400000000000006</v>
      </c>
      <c r="O82" s="22">
        <f t="shared" si="30"/>
        <v>28</v>
      </c>
      <c r="P82" s="15">
        <v>836.6</v>
      </c>
      <c r="Q82" s="29">
        <f t="shared" si="14"/>
        <v>1999.2000000000003</v>
      </c>
      <c r="R82" s="17">
        <v>250</v>
      </c>
      <c r="S82" s="30">
        <f t="shared" si="18"/>
        <v>3085.8</v>
      </c>
      <c r="T82" s="31">
        <f t="shared" si="15"/>
        <v>136.97</v>
      </c>
      <c r="U82" s="165">
        <v>0</v>
      </c>
      <c r="V82" s="31">
        <v>0</v>
      </c>
      <c r="W82" s="31">
        <f t="shared" si="32"/>
        <v>136.97</v>
      </c>
      <c r="X82" s="52">
        <f t="shared" si="34"/>
        <v>2948.83</v>
      </c>
      <c r="Y82" s="2"/>
    </row>
    <row r="83" spans="1:25" ht="16">
      <c r="A83" s="23">
        <f t="shared" si="31"/>
        <v>68</v>
      </c>
      <c r="B83" s="23">
        <v>9901451099</v>
      </c>
      <c r="C83" s="23" t="s">
        <v>240</v>
      </c>
      <c r="D83" s="98">
        <v>1475531</v>
      </c>
      <c r="E83" s="34" t="s">
        <v>57</v>
      </c>
      <c r="F83" s="24" t="s">
        <v>34</v>
      </c>
      <c r="G83" s="148">
        <v>1760872571005</v>
      </c>
      <c r="H83" s="50">
        <v>56844956</v>
      </c>
      <c r="I83" s="24">
        <v>3287041636</v>
      </c>
      <c r="J83" s="38" t="s">
        <v>102</v>
      </c>
      <c r="K83" s="25">
        <v>43346</v>
      </c>
      <c r="L83" s="25">
        <v>37258</v>
      </c>
      <c r="M83" s="34" t="s">
        <v>61</v>
      </c>
      <c r="N83" s="27">
        <v>71.400000000000006</v>
      </c>
      <c r="O83" s="22">
        <f t="shared" si="30"/>
        <v>28</v>
      </c>
      <c r="P83" s="15">
        <v>836.6</v>
      </c>
      <c r="Q83" s="29">
        <f t="shared" si="14"/>
        <v>1999.2000000000003</v>
      </c>
      <c r="R83" s="17">
        <v>250</v>
      </c>
      <c r="S83" s="30">
        <f t="shared" si="18"/>
        <v>3085.8</v>
      </c>
      <c r="T83" s="31">
        <f t="shared" si="15"/>
        <v>136.97</v>
      </c>
      <c r="U83" s="165">
        <v>0</v>
      </c>
      <c r="V83" s="31">
        <v>0</v>
      </c>
      <c r="W83" s="31">
        <f t="shared" si="32"/>
        <v>136.97</v>
      </c>
      <c r="X83" s="52">
        <f t="shared" si="34"/>
        <v>2948.83</v>
      </c>
      <c r="Y83" s="2"/>
    </row>
    <row r="84" spans="1:25" ht="16">
      <c r="A84" s="23">
        <f t="shared" si="31"/>
        <v>69</v>
      </c>
      <c r="B84" s="23">
        <v>9901351203</v>
      </c>
      <c r="C84" s="23" t="s">
        <v>241</v>
      </c>
      <c r="D84" s="98">
        <v>1475532</v>
      </c>
      <c r="E84" s="34" t="s">
        <v>57</v>
      </c>
      <c r="F84" s="24" t="s">
        <v>34</v>
      </c>
      <c r="G84" s="148">
        <v>1826272840512</v>
      </c>
      <c r="H84" s="50">
        <v>43135331</v>
      </c>
      <c r="I84" s="24">
        <v>3164073417</v>
      </c>
      <c r="J84" s="38" t="s">
        <v>103</v>
      </c>
      <c r="K84" s="25">
        <v>43101</v>
      </c>
      <c r="L84" s="25">
        <v>37289</v>
      </c>
      <c r="M84" s="34" t="s">
        <v>61</v>
      </c>
      <c r="N84" s="40">
        <v>71.400000000000006</v>
      </c>
      <c r="O84" s="22">
        <f t="shared" si="30"/>
        <v>28</v>
      </c>
      <c r="P84" s="15">
        <v>836.6</v>
      </c>
      <c r="Q84" s="29">
        <f t="shared" si="14"/>
        <v>1999.2000000000003</v>
      </c>
      <c r="R84" s="17">
        <v>250</v>
      </c>
      <c r="S84" s="30">
        <f t="shared" si="18"/>
        <v>3085.8</v>
      </c>
      <c r="T84" s="31">
        <f t="shared" si="15"/>
        <v>136.97</v>
      </c>
      <c r="U84" s="165">
        <v>0</v>
      </c>
      <c r="V84" s="31">
        <v>0</v>
      </c>
      <c r="W84" s="31">
        <f t="shared" si="32"/>
        <v>136.97</v>
      </c>
      <c r="X84" s="52">
        <f t="shared" si="34"/>
        <v>2948.83</v>
      </c>
      <c r="Y84" s="2"/>
    </row>
    <row r="85" spans="1:25" ht="16">
      <c r="A85" s="23">
        <f t="shared" si="31"/>
        <v>70</v>
      </c>
      <c r="B85" s="23">
        <v>9901358807</v>
      </c>
      <c r="C85" s="23" t="s">
        <v>243</v>
      </c>
      <c r="D85" s="98">
        <v>1475533</v>
      </c>
      <c r="E85" s="34" t="s">
        <v>57</v>
      </c>
      <c r="F85" s="24" t="s">
        <v>34</v>
      </c>
      <c r="G85" s="148">
        <v>2088995100114</v>
      </c>
      <c r="H85" s="50">
        <v>88513114</v>
      </c>
      <c r="I85" s="24">
        <v>3164073908</v>
      </c>
      <c r="J85" s="38" t="s">
        <v>106</v>
      </c>
      <c r="K85" s="25">
        <v>43101</v>
      </c>
      <c r="L85" s="25"/>
      <c r="M85" s="34" t="s">
        <v>61</v>
      </c>
      <c r="N85" s="40">
        <v>71.400000000000006</v>
      </c>
      <c r="O85" s="22">
        <f t="shared" si="30"/>
        <v>28</v>
      </c>
      <c r="P85" s="15">
        <v>836.6</v>
      </c>
      <c r="Q85" s="29">
        <f t="shared" si="14"/>
        <v>1999.2000000000003</v>
      </c>
      <c r="R85" s="17">
        <v>250</v>
      </c>
      <c r="S85" s="30">
        <f t="shared" si="18"/>
        <v>3085.8</v>
      </c>
      <c r="T85" s="31">
        <f t="shared" si="15"/>
        <v>136.97</v>
      </c>
      <c r="U85" s="165">
        <v>0</v>
      </c>
      <c r="V85" s="31">
        <v>0</v>
      </c>
      <c r="W85" s="31">
        <f t="shared" si="32"/>
        <v>136.97</v>
      </c>
      <c r="X85" s="52">
        <f t="shared" si="34"/>
        <v>2948.83</v>
      </c>
      <c r="Y85" s="2"/>
    </row>
    <row r="86" spans="1:25" ht="16">
      <c r="A86" s="23">
        <f t="shared" si="31"/>
        <v>71</v>
      </c>
      <c r="B86" s="23">
        <v>9901358823</v>
      </c>
      <c r="C86" s="23" t="s">
        <v>244</v>
      </c>
      <c r="D86" s="98">
        <v>1475534</v>
      </c>
      <c r="E86" s="34" t="s">
        <v>57</v>
      </c>
      <c r="F86" s="24" t="s">
        <v>34</v>
      </c>
      <c r="G86" s="148">
        <v>2548273570116</v>
      </c>
      <c r="H86" s="50">
        <v>90533763</v>
      </c>
      <c r="I86" s="24">
        <v>3287036831</v>
      </c>
      <c r="J86" s="38" t="s">
        <v>104</v>
      </c>
      <c r="K86" s="25">
        <v>43101</v>
      </c>
      <c r="L86" s="25"/>
      <c r="M86" s="34" t="s">
        <v>61</v>
      </c>
      <c r="N86" s="40">
        <v>71.400000000000006</v>
      </c>
      <c r="O86" s="22">
        <f t="shared" si="30"/>
        <v>28</v>
      </c>
      <c r="P86" s="15">
        <v>836.6</v>
      </c>
      <c r="Q86" s="29">
        <f t="shared" si="14"/>
        <v>1999.2000000000003</v>
      </c>
      <c r="R86" s="17">
        <v>250</v>
      </c>
      <c r="S86" s="30">
        <f t="shared" si="18"/>
        <v>3085.8</v>
      </c>
      <c r="T86" s="31">
        <f t="shared" si="15"/>
        <v>136.97</v>
      </c>
      <c r="U86" s="165">
        <v>0</v>
      </c>
      <c r="V86" s="31">
        <v>0</v>
      </c>
      <c r="W86" s="31">
        <f t="shared" si="32"/>
        <v>136.97</v>
      </c>
      <c r="X86" s="52">
        <f t="shared" si="34"/>
        <v>2948.83</v>
      </c>
      <c r="Y86" s="2"/>
    </row>
    <row r="87" spans="1:25" ht="16">
      <c r="A87" s="23">
        <f t="shared" si="31"/>
        <v>72</v>
      </c>
      <c r="B87" s="23">
        <v>9901433975</v>
      </c>
      <c r="C87" s="23" t="s">
        <v>242</v>
      </c>
      <c r="D87" s="98">
        <v>1475535</v>
      </c>
      <c r="E87" s="34" t="s">
        <v>87</v>
      </c>
      <c r="F87" s="24" t="s">
        <v>34</v>
      </c>
      <c r="G87" s="148">
        <v>2176440070117</v>
      </c>
      <c r="H87" s="50">
        <v>48667641</v>
      </c>
      <c r="I87" s="24">
        <v>4216002528</v>
      </c>
      <c r="J87" s="38" t="s">
        <v>105</v>
      </c>
      <c r="K87" s="25">
        <v>39218</v>
      </c>
      <c r="L87" s="25">
        <v>37258</v>
      </c>
      <c r="M87" s="34" t="s">
        <v>61</v>
      </c>
      <c r="N87" s="40">
        <v>71.400000000000006</v>
      </c>
      <c r="O87" s="22">
        <f t="shared" si="30"/>
        <v>28</v>
      </c>
      <c r="P87" s="15">
        <v>836.6</v>
      </c>
      <c r="Q87" s="29">
        <f t="shared" si="14"/>
        <v>1999.2000000000003</v>
      </c>
      <c r="R87" s="17">
        <v>250</v>
      </c>
      <c r="S87" s="30">
        <f t="shared" si="18"/>
        <v>3085.8</v>
      </c>
      <c r="T87" s="31">
        <f t="shared" si="15"/>
        <v>136.97</v>
      </c>
      <c r="U87" s="165">
        <v>0</v>
      </c>
      <c r="V87" s="31">
        <v>0</v>
      </c>
      <c r="W87" s="31">
        <f t="shared" si="32"/>
        <v>136.97</v>
      </c>
      <c r="X87" s="52">
        <f t="shared" si="34"/>
        <v>2948.83</v>
      </c>
      <c r="Y87" s="2"/>
    </row>
    <row r="88" spans="1:25" ht="16">
      <c r="A88" s="23">
        <f t="shared" si="31"/>
        <v>73</v>
      </c>
      <c r="B88" s="39">
        <v>9901358808</v>
      </c>
      <c r="C88" s="101" t="s">
        <v>245</v>
      </c>
      <c r="D88" s="98">
        <v>1475536</v>
      </c>
      <c r="E88" s="57" t="s">
        <v>57</v>
      </c>
      <c r="F88" s="102" t="s">
        <v>34</v>
      </c>
      <c r="G88" s="149">
        <v>2563543320116</v>
      </c>
      <c r="H88" s="50">
        <v>61896470</v>
      </c>
      <c r="I88" s="102">
        <v>3287036813</v>
      </c>
      <c r="J88" s="141" t="s">
        <v>106</v>
      </c>
      <c r="K88" s="58">
        <v>43101</v>
      </c>
      <c r="L88" s="58"/>
      <c r="M88" s="57" t="s">
        <v>61</v>
      </c>
      <c r="N88" s="43">
        <v>71.400000000000006</v>
      </c>
      <c r="O88" s="22">
        <f t="shared" si="30"/>
        <v>28</v>
      </c>
      <c r="P88" s="15">
        <v>836.6</v>
      </c>
      <c r="Q88" s="44">
        <f t="shared" si="14"/>
        <v>1999.2000000000003</v>
      </c>
      <c r="R88" s="17">
        <v>250</v>
      </c>
      <c r="S88" s="59">
        <f t="shared" si="18"/>
        <v>3085.8</v>
      </c>
      <c r="T88" s="60">
        <f t="shared" si="15"/>
        <v>136.97</v>
      </c>
      <c r="U88" s="165">
        <v>0</v>
      </c>
      <c r="V88" s="31">
        <v>0</v>
      </c>
      <c r="W88" s="31">
        <f t="shared" si="32"/>
        <v>136.97</v>
      </c>
      <c r="X88" s="61">
        <f t="shared" si="34"/>
        <v>2948.83</v>
      </c>
      <c r="Y88" s="2"/>
    </row>
    <row r="89" spans="1:25" ht="16">
      <c r="A89" s="22">
        <f t="shared" si="31"/>
        <v>74</v>
      </c>
      <c r="B89" s="22">
        <v>9901491727</v>
      </c>
      <c r="C89" s="22" t="s">
        <v>246</v>
      </c>
      <c r="D89" s="113">
        <v>1475537</v>
      </c>
      <c r="E89" s="112" t="s">
        <v>57</v>
      </c>
      <c r="F89" s="54" t="s">
        <v>107</v>
      </c>
      <c r="G89" s="152">
        <v>1638850010101</v>
      </c>
      <c r="H89" s="114">
        <v>16668804</v>
      </c>
      <c r="I89" s="54">
        <v>3845015339</v>
      </c>
      <c r="J89" s="174" t="s">
        <v>108</v>
      </c>
      <c r="K89" s="175">
        <v>44044</v>
      </c>
      <c r="L89" s="175"/>
      <c r="M89" s="112" t="s">
        <v>61</v>
      </c>
      <c r="N89" s="40">
        <v>71.400000000000006</v>
      </c>
      <c r="O89" s="22">
        <f t="shared" si="30"/>
        <v>28</v>
      </c>
      <c r="P89" s="176">
        <v>836.6</v>
      </c>
      <c r="Q89" s="29">
        <f t="shared" si="14"/>
        <v>1999.2000000000003</v>
      </c>
      <c r="R89" s="17">
        <v>250</v>
      </c>
      <c r="S89" s="30">
        <f t="shared" si="18"/>
        <v>3085.8</v>
      </c>
      <c r="T89" s="31">
        <f t="shared" si="15"/>
        <v>136.97</v>
      </c>
      <c r="U89" s="165">
        <v>0</v>
      </c>
      <c r="V89" s="31">
        <v>0</v>
      </c>
      <c r="W89" s="31">
        <f t="shared" si="32"/>
        <v>136.97</v>
      </c>
      <c r="X89" s="52">
        <f t="shared" si="34"/>
        <v>2948.83</v>
      </c>
      <c r="Y89" s="2"/>
    </row>
    <row r="90" spans="1:25" s="161" customFormat="1" ht="16">
      <c r="A90" s="22">
        <f t="shared" si="31"/>
        <v>75</v>
      </c>
      <c r="B90" s="186">
        <v>9901590619</v>
      </c>
      <c r="C90" s="22" t="s">
        <v>287</v>
      </c>
      <c r="D90" s="113">
        <v>1475538</v>
      </c>
      <c r="E90" s="22" t="s">
        <v>57</v>
      </c>
      <c r="F90" s="54" t="s">
        <v>107</v>
      </c>
      <c r="G90" s="177">
        <v>3084288540404</v>
      </c>
      <c r="H90" s="54"/>
      <c r="I90" s="54"/>
      <c r="J90" s="178" t="s">
        <v>290</v>
      </c>
      <c r="K90" s="175">
        <v>44929</v>
      </c>
      <c r="L90" s="175">
        <v>44929</v>
      </c>
      <c r="M90" s="54"/>
      <c r="N90" s="40">
        <v>71.400000000000006</v>
      </c>
      <c r="O90" s="22">
        <v>13</v>
      </c>
      <c r="P90" s="176">
        <f>836.6/28*13</f>
        <v>388.42142857142858</v>
      </c>
      <c r="Q90" s="29">
        <f>+N90*O90</f>
        <v>928.2</v>
      </c>
      <c r="R90" s="17">
        <f>250/28*13</f>
        <v>116.07142857142857</v>
      </c>
      <c r="S90" s="179">
        <f t="shared" si="18"/>
        <v>1432.6928571428573</v>
      </c>
      <c r="T90" s="180">
        <f t="shared" si="15"/>
        <v>63.59</v>
      </c>
      <c r="U90" s="181">
        <v>0</v>
      </c>
      <c r="V90" s="180">
        <v>0</v>
      </c>
      <c r="W90" s="180">
        <f t="shared" si="32"/>
        <v>63.59</v>
      </c>
      <c r="X90" s="52">
        <f t="shared" si="34"/>
        <v>1369.1</v>
      </c>
      <c r="Y90" s="185"/>
    </row>
    <row r="91" spans="1:25" ht="16.5" thickBot="1">
      <c r="A91" s="12">
        <f t="shared" si="31"/>
        <v>76</v>
      </c>
      <c r="B91" s="115">
        <v>9901563258</v>
      </c>
      <c r="C91" s="23" t="s">
        <v>247</v>
      </c>
      <c r="D91" s="98">
        <v>1475539</v>
      </c>
      <c r="E91" s="34" t="s">
        <v>57</v>
      </c>
      <c r="F91" s="24" t="s">
        <v>107</v>
      </c>
      <c r="G91" s="154">
        <v>2197148781211</v>
      </c>
      <c r="H91" s="142">
        <v>13020005</v>
      </c>
      <c r="I91" s="142">
        <v>3298072296</v>
      </c>
      <c r="J91" s="99" t="s">
        <v>109</v>
      </c>
      <c r="K91" s="133">
        <v>44743</v>
      </c>
      <c r="L91" s="133"/>
      <c r="M91" s="132">
        <f ca="1">TODAY()-K91</f>
        <v>248</v>
      </c>
      <c r="N91" s="40">
        <v>71.400000000000006</v>
      </c>
      <c r="O91" s="22">
        <f t="shared" si="30"/>
        <v>28</v>
      </c>
      <c r="P91" s="15">
        <v>836.6</v>
      </c>
      <c r="Q91" s="29">
        <f t="shared" si="14"/>
        <v>1999.2000000000003</v>
      </c>
      <c r="R91" s="17">
        <v>250</v>
      </c>
      <c r="S91" s="30">
        <f t="shared" si="18"/>
        <v>3085.8</v>
      </c>
      <c r="T91" s="31">
        <f t="shared" si="15"/>
        <v>136.97</v>
      </c>
      <c r="U91" s="165">
        <v>0</v>
      </c>
      <c r="V91" s="31">
        <v>0</v>
      </c>
      <c r="W91" s="31">
        <f t="shared" si="32"/>
        <v>136.97</v>
      </c>
      <c r="X91" s="52">
        <f t="shared" si="34"/>
        <v>2948.83</v>
      </c>
      <c r="Y91" s="2"/>
    </row>
    <row r="92" spans="1:25" ht="16.5" thickBot="1">
      <c r="A92" s="236" t="s">
        <v>53</v>
      </c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47"/>
      <c r="P92" s="184">
        <f t="shared" ref="P92:V92" si="35">SUM(P39:P91)</f>
        <v>43891.621428571387</v>
      </c>
      <c r="Q92" s="62">
        <f t="shared" si="35"/>
        <v>104886.5999999999</v>
      </c>
      <c r="R92" s="62">
        <f t="shared" si="35"/>
        <v>13116.071428571429</v>
      </c>
      <c r="S92" s="62">
        <f t="shared" si="35"/>
        <v>161894.29285714283</v>
      </c>
      <c r="T92" s="62">
        <f t="shared" si="35"/>
        <v>7186.0300000000034</v>
      </c>
      <c r="U92" s="160">
        <f t="shared" si="35"/>
        <v>6751.74</v>
      </c>
      <c r="V92" s="62">
        <f t="shared" si="35"/>
        <v>1821.04</v>
      </c>
      <c r="W92" s="62">
        <f t="shared" ref="W92" si="36">SUM(W68:W91)</f>
        <v>3213.8999999999987</v>
      </c>
      <c r="X92" s="62">
        <f>SUM(X39:X91)</f>
        <v>146135.48000000001</v>
      </c>
      <c r="Y92" s="2"/>
    </row>
    <row r="93" spans="1:25" ht="16">
      <c r="A93" s="46"/>
      <c r="B93" s="46"/>
      <c r="C93" s="46"/>
      <c r="D93" s="93"/>
      <c r="E93" s="46"/>
      <c r="F93" s="46"/>
      <c r="G93" s="150"/>
      <c r="H93" s="46"/>
      <c r="I93" s="46"/>
      <c r="J93" s="173"/>
      <c r="K93" s="46"/>
      <c r="L93" s="46"/>
      <c r="M93" s="46"/>
      <c r="N93" s="46"/>
      <c r="O93" s="46"/>
      <c r="P93" s="63"/>
      <c r="Q93" s="63"/>
      <c r="R93" s="64"/>
      <c r="S93" s="65"/>
      <c r="T93" s="65"/>
      <c r="U93" s="65"/>
      <c r="V93" s="65"/>
      <c r="W93" s="64"/>
      <c r="X93" s="64"/>
      <c r="Y93" s="2"/>
    </row>
    <row r="94" spans="1:25" ht="15" customHeight="1">
      <c r="A94" s="46"/>
      <c r="B94" s="46"/>
      <c r="C94" s="46"/>
      <c r="D94" s="93"/>
      <c r="E94" s="46"/>
      <c r="F94" s="46"/>
      <c r="G94" s="150"/>
      <c r="H94" s="46"/>
      <c r="I94" s="46"/>
      <c r="J94" s="46"/>
      <c r="K94" s="46"/>
      <c r="L94" s="46"/>
      <c r="M94" s="46"/>
      <c r="N94" s="46"/>
      <c r="O94" s="46"/>
      <c r="P94" s="63"/>
      <c r="Q94" s="63"/>
      <c r="R94" s="64"/>
      <c r="S94" s="65"/>
      <c r="T94" s="65"/>
      <c r="U94" s="65"/>
      <c r="V94" s="65"/>
      <c r="W94" s="64"/>
      <c r="X94" s="64"/>
      <c r="Y94" s="2"/>
    </row>
    <row r="95" spans="1:25" ht="16">
      <c r="A95" s="46" t="s">
        <v>110</v>
      </c>
      <c r="B95" s="46"/>
      <c r="C95" s="46"/>
      <c r="D95" s="93"/>
      <c r="E95" s="46"/>
      <c r="F95" s="46"/>
      <c r="G95" s="150"/>
      <c r="H95" s="46"/>
      <c r="I95" s="46"/>
      <c r="J95" s="46"/>
      <c r="K95" s="46"/>
      <c r="L95" s="46"/>
      <c r="M95" s="46"/>
      <c r="N95" s="46"/>
      <c r="O95" s="46"/>
      <c r="P95" s="46"/>
      <c r="Q95" s="47"/>
      <c r="R95" s="66"/>
      <c r="S95" s="48"/>
      <c r="T95" s="48"/>
      <c r="U95" s="48"/>
      <c r="V95" s="48"/>
      <c r="W95" s="48"/>
      <c r="X95" s="48"/>
      <c r="Y95" s="2"/>
    </row>
    <row r="96" spans="1:25" ht="16.5" thickBot="1">
      <c r="A96" s="235" t="s">
        <v>54</v>
      </c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67"/>
      <c r="Y96" s="2"/>
    </row>
    <row r="97" spans="1:25" ht="18" customHeight="1" thickBot="1">
      <c r="A97" s="187" t="s">
        <v>2</v>
      </c>
      <c r="B97" s="187" t="s">
        <v>3</v>
      </c>
      <c r="C97" s="187" t="s">
        <v>4</v>
      </c>
      <c r="D97" s="199" t="s">
        <v>6</v>
      </c>
      <c r="E97" s="187" t="s">
        <v>5</v>
      </c>
      <c r="F97" s="187" t="s">
        <v>55</v>
      </c>
      <c r="G97" s="210" t="s">
        <v>7</v>
      </c>
      <c r="H97" s="213" t="s">
        <v>8</v>
      </c>
      <c r="I97" s="243" t="s">
        <v>9</v>
      </c>
      <c r="J97" s="187" t="s">
        <v>10</v>
      </c>
      <c r="K97" s="187" t="s">
        <v>151</v>
      </c>
      <c r="L97" s="196" t="s">
        <v>11</v>
      </c>
      <c r="M97" s="187" t="s">
        <v>0</v>
      </c>
      <c r="N97" s="219" t="s">
        <v>12</v>
      </c>
      <c r="O97" s="201" t="s">
        <v>13</v>
      </c>
      <c r="P97" s="201" t="s">
        <v>14</v>
      </c>
      <c r="Q97" s="245" t="s">
        <v>15</v>
      </c>
      <c r="R97" s="201" t="s">
        <v>56</v>
      </c>
      <c r="S97" s="206" t="s">
        <v>16</v>
      </c>
      <c r="T97" s="240" t="s">
        <v>17</v>
      </c>
      <c r="U97" s="241"/>
      <c r="V97" s="242"/>
      <c r="W97" s="193" t="s">
        <v>18</v>
      </c>
      <c r="X97" s="187" t="s">
        <v>19</v>
      </c>
      <c r="Y97" s="2"/>
    </row>
    <row r="98" spans="1:25" ht="16.5" thickBot="1">
      <c r="A98" s="188"/>
      <c r="B98" s="188"/>
      <c r="C98" s="188"/>
      <c r="D98" s="200"/>
      <c r="E98" s="188"/>
      <c r="F98" s="188"/>
      <c r="G98" s="211"/>
      <c r="H98" s="214"/>
      <c r="I98" s="244"/>
      <c r="J98" s="188"/>
      <c r="K98" s="188"/>
      <c r="L98" s="197"/>
      <c r="M98" s="188"/>
      <c r="N98" s="220"/>
      <c r="O98" s="222"/>
      <c r="P98" s="202"/>
      <c r="Q98" s="246"/>
      <c r="R98" s="205"/>
      <c r="S98" s="207"/>
      <c r="T98" s="5" t="s">
        <v>168</v>
      </c>
      <c r="U98" s="5" t="s">
        <v>169</v>
      </c>
      <c r="V98" s="6" t="s">
        <v>170</v>
      </c>
      <c r="W98" s="194"/>
      <c r="X98" s="188"/>
      <c r="Y98" s="2"/>
    </row>
    <row r="99" spans="1:25" ht="65.25" customHeight="1" thickBot="1">
      <c r="A99" s="189"/>
      <c r="B99" s="189"/>
      <c r="C99" s="189"/>
      <c r="D99" s="200"/>
      <c r="E99" s="189"/>
      <c r="F99" s="189"/>
      <c r="G99" s="211"/>
      <c r="H99" s="214"/>
      <c r="I99" s="244"/>
      <c r="J99" s="189"/>
      <c r="K99" s="189"/>
      <c r="L99" s="198"/>
      <c r="M99" s="189"/>
      <c r="N99" s="221"/>
      <c r="O99" s="202"/>
      <c r="P99" s="7" t="s">
        <v>20</v>
      </c>
      <c r="Q99" s="8" t="s">
        <v>21</v>
      </c>
      <c r="R99" s="49" t="s">
        <v>22</v>
      </c>
      <c r="S99" s="208"/>
      <c r="T99" s="10" t="s">
        <v>23</v>
      </c>
      <c r="U99" s="159" t="s">
        <v>24</v>
      </c>
      <c r="V99" s="159" t="s">
        <v>25</v>
      </c>
      <c r="W99" s="195"/>
      <c r="X99" s="189"/>
      <c r="Y99" s="2"/>
    </row>
    <row r="100" spans="1:25" ht="16">
      <c r="A100" s="12">
        <f>A91+1</f>
        <v>77</v>
      </c>
      <c r="B100" s="12">
        <v>9901351286</v>
      </c>
      <c r="C100" s="12" t="s">
        <v>256</v>
      </c>
      <c r="D100" s="98">
        <v>1475541</v>
      </c>
      <c r="E100" s="104" t="s">
        <v>111</v>
      </c>
      <c r="F100" s="104" t="s">
        <v>34</v>
      </c>
      <c r="G100" s="148">
        <v>2284620021708</v>
      </c>
      <c r="H100" s="50">
        <v>53349040</v>
      </c>
      <c r="I100" s="24">
        <v>3287032954</v>
      </c>
      <c r="J100" s="104" t="s">
        <v>112</v>
      </c>
      <c r="K100" s="13">
        <v>43101</v>
      </c>
      <c r="L100" s="13"/>
      <c r="M100" s="26">
        <v>363</v>
      </c>
      <c r="N100" s="68">
        <v>72.540000000000006</v>
      </c>
      <c r="O100" s="11">
        <f>($O$7)</f>
        <v>28</v>
      </c>
      <c r="P100" s="15">
        <v>801.26</v>
      </c>
      <c r="Q100" s="16">
        <f>+N100*O100</f>
        <v>2031.1200000000001</v>
      </c>
      <c r="R100" s="17">
        <v>250</v>
      </c>
      <c r="S100" s="18">
        <f>P100+Q100+R100</f>
        <v>3082.38</v>
      </c>
      <c r="T100" s="19">
        <f t="shared" ref="T100:T134" si="37">ROUND((P100+Q100)*4.83%,2)</f>
        <v>136.80000000000001</v>
      </c>
      <c r="U100" s="165">
        <v>0</v>
      </c>
      <c r="V100" s="31">
        <v>0</v>
      </c>
      <c r="W100" s="19">
        <f>ROUND(SUM(T100:V100),2)</f>
        <v>136.80000000000001</v>
      </c>
      <c r="X100" s="51">
        <f t="shared" ref="X100:X108" si="38">ROUND(S100-W100,2)</f>
        <v>2945.58</v>
      </c>
      <c r="Y100" s="2"/>
    </row>
    <row r="101" spans="1:25" ht="16">
      <c r="A101" s="23">
        <f>A100+1</f>
        <v>78</v>
      </c>
      <c r="B101" s="23">
        <v>9901534439</v>
      </c>
      <c r="C101" s="12" t="s">
        <v>249</v>
      </c>
      <c r="D101" s="98">
        <v>1475542</v>
      </c>
      <c r="E101" s="34" t="s">
        <v>111</v>
      </c>
      <c r="F101" s="24" t="s">
        <v>107</v>
      </c>
      <c r="G101" s="148">
        <v>2425331831218</v>
      </c>
      <c r="H101" s="50">
        <v>88061752</v>
      </c>
      <c r="I101" s="24">
        <v>3424062867</v>
      </c>
      <c r="J101" s="34" t="s">
        <v>113</v>
      </c>
      <c r="K101" s="25">
        <v>44470</v>
      </c>
      <c r="L101" s="25"/>
      <c r="M101" s="26">
        <v>363</v>
      </c>
      <c r="N101" s="40">
        <v>72.540000000000006</v>
      </c>
      <c r="O101" s="11">
        <f t="shared" ref="O101:O134" si="39">($O$7)</f>
        <v>28</v>
      </c>
      <c r="P101" s="15">
        <v>801.26</v>
      </c>
      <c r="Q101" s="29">
        <f t="shared" ref="Q101:Q133" si="40">+N101*O101</f>
        <v>2031.1200000000001</v>
      </c>
      <c r="R101" s="17">
        <v>250</v>
      </c>
      <c r="S101" s="30">
        <f t="shared" ref="S101:S134" si="41">P101+Q101+R101</f>
        <v>3082.38</v>
      </c>
      <c r="T101" s="31">
        <f t="shared" si="37"/>
        <v>136.80000000000001</v>
      </c>
      <c r="U101" s="165">
        <v>0</v>
      </c>
      <c r="V101" s="31">
        <v>0</v>
      </c>
      <c r="W101" s="19">
        <f t="shared" ref="W101:W132" si="42">ROUND(SUM(T101:V101),2)</f>
        <v>136.80000000000001</v>
      </c>
      <c r="X101" s="52">
        <f t="shared" si="38"/>
        <v>2945.58</v>
      </c>
      <c r="Y101" s="2"/>
    </row>
    <row r="102" spans="1:25" ht="16">
      <c r="A102" s="23">
        <f t="shared" ref="A102:A132" si="43">A101+1</f>
        <v>79</v>
      </c>
      <c r="B102" s="23">
        <v>9901433970</v>
      </c>
      <c r="C102" s="23" t="s">
        <v>250</v>
      </c>
      <c r="D102" s="98">
        <v>1475543</v>
      </c>
      <c r="E102" s="24" t="s">
        <v>111</v>
      </c>
      <c r="F102" s="24" t="s">
        <v>114</v>
      </c>
      <c r="G102" s="148">
        <v>1963451970101</v>
      </c>
      <c r="H102" s="50">
        <v>45177198</v>
      </c>
      <c r="I102" s="24">
        <v>3164072927</v>
      </c>
      <c r="J102" s="24" t="s">
        <v>115</v>
      </c>
      <c r="K102" s="25">
        <v>42052</v>
      </c>
      <c r="L102" s="25"/>
      <c r="M102" s="26">
        <v>363</v>
      </c>
      <c r="N102" s="69">
        <v>72.540000000000006</v>
      </c>
      <c r="O102" s="11">
        <f t="shared" si="39"/>
        <v>28</v>
      </c>
      <c r="P102" s="15">
        <v>801.26</v>
      </c>
      <c r="Q102" s="29">
        <f t="shared" si="40"/>
        <v>2031.1200000000001</v>
      </c>
      <c r="R102" s="17">
        <v>250</v>
      </c>
      <c r="S102" s="30">
        <f t="shared" si="41"/>
        <v>3082.38</v>
      </c>
      <c r="T102" s="31">
        <f t="shared" si="37"/>
        <v>136.80000000000001</v>
      </c>
      <c r="U102" s="165">
        <v>0</v>
      </c>
      <c r="V102" s="31">
        <v>0</v>
      </c>
      <c r="W102" s="19">
        <f t="shared" si="42"/>
        <v>136.80000000000001</v>
      </c>
      <c r="X102" s="52">
        <f t="shared" si="38"/>
        <v>2945.58</v>
      </c>
      <c r="Y102" s="2"/>
    </row>
    <row r="103" spans="1:25" ht="15.75" customHeight="1">
      <c r="A103" s="23">
        <f t="shared" si="43"/>
        <v>80</v>
      </c>
      <c r="B103" s="23">
        <v>9901377122</v>
      </c>
      <c r="C103" s="23" t="s">
        <v>248</v>
      </c>
      <c r="D103" s="98">
        <v>1475544</v>
      </c>
      <c r="E103" s="24" t="s">
        <v>111</v>
      </c>
      <c r="F103" s="24" t="s">
        <v>114</v>
      </c>
      <c r="G103" s="148">
        <v>2190540960506</v>
      </c>
      <c r="H103" s="50">
        <v>93035845</v>
      </c>
      <c r="I103" s="24">
        <v>3216036260</v>
      </c>
      <c r="J103" s="38" t="s">
        <v>116</v>
      </c>
      <c r="K103" s="25">
        <v>43101</v>
      </c>
      <c r="L103" s="25">
        <v>37258</v>
      </c>
      <c r="M103" s="26">
        <v>363</v>
      </c>
      <c r="N103" s="69">
        <v>72.540000000000006</v>
      </c>
      <c r="O103" s="11">
        <f t="shared" si="39"/>
        <v>28</v>
      </c>
      <c r="P103" s="15">
        <v>801.26</v>
      </c>
      <c r="Q103" s="29">
        <f t="shared" si="40"/>
        <v>2031.1200000000001</v>
      </c>
      <c r="R103" s="17">
        <v>250</v>
      </c>
      <c r="S103" s="30">
        <f t="shared" si="41"/>
        <v>3082.38</v>
      </c>
      <c r="T103" s="31">
        <f t="shared" si="37"/>
        <v>136.80000000000001</v>
      </c>
      <c r="U103" s="165">
        <v>0</v>
      </c>
      <c r="V103" s="31">
        <v>0</v>
      </c>
      <c r="W103" s="19">
        <f t="shared" si="42"/>
        <v>136.80000000000001</v>
      </c>
      <c r="X103" s="52">
        <f t="shared" si="38"/>
        <v>2945.58</v>
      </c>
      <c r="Y103" s="2"/>
    </row>
    <row r="104" spans="1:25" ht="16">
      <c r="A104" s="23">
        <f t="shared" si="43"/>
        <v>81</v>
      </c>
      <c r="B104" s="23">
        <v>9901389098</v>
      </c>
      <c r="C104" s="23" t="s">
        <v>251</v>
      </c>
      <c r="D104" s="98">
        <v>1475545</v>
      </c>
      <c r="E104" s="24" t="s">
        <v>111</v>
      </c>
      <c r="F104" s="24" t="s">
        <v>114</v>
      </c>
      <c r="G104" s="148">
        <v>1656557040408</v>
      </c>
      <c r="H104" s="50">
        <v>52145263</v>
      </c>
      <c r="I104" s="24">
        <v>3759029670</v>
      </c>
      <c r="J104" s="38" t="s">
        <v>117</v>
      </c>
      <c r="K104" s="25">
        <v>43101</v>
      </c>
      <c r="L104" s="25"/>
      <c r="M104" s="26">
        <v>363</v>
      </c>
      <c r="N104" s="69">
        <v>72.540000000000006</v>
      </c>
      <c r="O104" s="11">
        <f t="shared" si="39"/>
        <v>28</v>
      </c>
      <c r="P104" s="15">
        <v>801.26</v>
      </c>
      <c r="Q104" s="29">
        <f t="shared" si="40"/>
        <v>2031.1200000000001</v>
      </c>
      <c r="R104" s="17">
        <v>250</v>
      </c>
      <c r="S104" s="30">
        <f t="shared" si="41"/>
        <v>3082.38</v>
      </c>
      <c r="T104" s="31">
        <f t="shared" si="37"/>
        <v>136.80000000000001</v>
      </c>
      <c r="U104" s="165">
        <v>0</v>
      </c>
      <c r="V104" s="31">
        <v>0</v>
      </c>
      <c r="W104" s="19">
        <f t="shared" si="42"/>
        <v>136.80000000000001</v>
      </c>
      <c r="X104" s="52">
        <f t="shared" si="38"/>
        <v>2945.58</v>
      </c>
      <c r="Y104" s="2"/>
    </row>
    <row r="105" spans="1:25" ht="16">
      <c r="A105" s="23">
        <f t="shared" si="43"/>
        <v>82</v>
      </c>
      <c r="B105" s="23">
        <v>990099346</v>
      </c>
      <c r="C105" s="23" t="s">
        <v>253</v>
      </c>
      <c r="D105" s="98">
        <v>1475546</v>
      </c>
      <c r="E105" s="24" t="s">
        <v>111</v>
      </c>
      <c r="F105" s="24" t="s">
        <v>118</v>
      </c>
      <c r="G105" s="148">
        <v>1896012480512</v>
      </c>
      <c r="H105" s="50">
        <v>39886441</v>
      </c>
      <c r="I105" s="24">
        <v>3216001659</v>
      </c>
      <c r="J105" s="24" t="s">
        <v>119</v>
      </c>
      <c r="K105" s="25">
        <v>41687</v>
      </c>
      <c r="L105" s="25"/>
      <c r="M105" s="26">
        <v>363</v>
      </c>
      <c r="N105" s="69">
        <v>72.540000000000006</v>
      </c>
      <c r="O105" s="11">
        <f t="shared" si="39"/>
        <v>28</v>
      </c>
      <c r="P105" s="15">
        <v>801.26</v>
      </c>
      <c r="Q105" s="29">
        <f t="shared" si="40"/>
        <v>2031.1200000000001</v>
      </c>
      <c r="R105" s="17">
        <v>250</v>
      </c>
      <c r="S105" s="30">
        <f t="shared" si="41"/>
        <v>3082.38</v>
      </c>
      <c r="T105" s="31">
        <f t="shared" si="37"/>
        <v>136.80000000000001</v>
      </c>
      <c r="U105" s="165">
        <v>0</v>
      </c>
      <c r="V105" s="31">
        <v>0</v>
      </c>
      <c r="W105" s="19">
        <f t="shared" si="42"/>
        <v>136.80000000000001</v>
      </c>
      <c r="X105" s="52">
        <f t="shared" si="38"/>
        <v>2945.58</v>
      </c>
      <c r="Y105" s="2"/>
    </row>
    <row r="106" spans="1:25" ht="16">
      <c r="A106" s="23">
        <f t="shared" si="43"/>
        <v>83</v>
      </c>
      <c r="B106" s="23">
        <v>9901433915</v>
      </c>
      <c r="C106" s="23" t="s">
        <v>254</v>
      </c>
      <c r="D106" s="98">
        <v>1475547</v>
      </c>
      <c r="E106" s="24" t="s">
        <v>111</v>
      </c>
      <c r="F106" s="24" t="s">
        <v>118</v>
      </c>
      <c r="G106" s="148">
        <v>1990018390101</v>
      </c>
      <c r="H106" s="50">
        <v>53636236</v>
      </c>
      <c r="I106" s="24">
        <v>3216001457</v>
      </c>
      <c r="J106" s="24" t="s">
        <v>120</v>
      </c>
      <c r="K106" s="25">
        <v>37622</v>
      </c>
      <c r="L106" s="25">
        <v>37258</v>
      </c>
      <c r="M106" s="26">
        <v>363</v>
      </c>
      <c r="N106" s="69">
        <v>72.540000000000006</v>
      </c>
      <c r="O106" s="11">
        <f t="shared" si="39"/>
        <v>28</v>
      </c>
      <c r="P106" s="15">
        <v>801.26</v>
      </c>
      <c r="Q106" s="29">
        <f t="shared" si="40"/>
        <v>2031.1200000000001</v>
      </c>
      <c r="R106" s="17">
        <v>250</v>
      </c>
      <c r="S106" s="30">
        <f t="shared" si="41"/>
        <v>3082.38</v>
      </c>
      <c r="T106" s="31">
        <f t="shared" si="37"/>
        <v>136.80000000000001</v>
      </c>
      <c r="U106" s="165">
        <v>0</v>
      </c>
      <c r="V106" s="31">
        <v>0</v>
      </c>
      <c r="W106" s="19">
        <f t="shared" si="42"/>
        <v>136.80000000000001</v>
      </c>
      <c r="X106" s="52">
        <f t="shared" si="38"/>
        <v>2945.58</v>
      </c>
      <c r="Y106" s="2"/>
    </row>
    <row r="107" spans="1:25" ht="16">
      <c r="A107" s="23">
        <f t="shared" si="43"/>
        <v>84</v>
      </c>
      <c r="B107" s="23">
        <v>990099268</v>
      </c>
      <c r="C107" s="23" t="s">
        <v>252</v>
      </c>
      <c r="D107" s="98">
        <v>1475548</v>
      </c>
      <c r="E107" s="24" t="s">
        <v>111</v>
      </c>
      <c r="F107" s="24" t="s">
        <v>118</v>
      </c>
      <c r="G107" s="148">
        <v>1759339280114</v>
      </c>
      <c r="H107" s="50">
        <v>41366077</v>
      </c>
      <c r="I107" s="24">
        <v>3216004468</v>
      </c>
      <c r="J107" s="24" t="s">
        <v>121</v>
      </c>
      <c r="K107" s="25">
        <v>41276</v>
      </c>
      <c r="L107" s="25"/>
      <c r="M107" s="26">
        <v>363</v>
      </c>
      <c r="N107" s="69">
        <v>72.540000000000006</v>
      </c>
      <c r="O107" s="11">
        <f t="shared" si="39"/>
        <v>28</v>
      </c>
      <c r="P107" s="15">
        <v>801.26</v>
      </c>
      <c r="Q107" s="29">
        <f t="shared" si="40"/>
        <v>2031.1200000000001</v>
      </c>
      <c r="R107" s="17">
        <v>250</v>
      </c>
      <c r="S107" s="30">
        <f t="shared" si="41"/>
        <v>3082.38</v>
      </c>
      <c r="T107" s="31">
        <f t="shared" si="37"/>
        <v>136.80000000000001</v>
      </c>
      <c r="U107" s="165">
        <v>0</v>
      </c>
      <c r="V107" s="31">
        <v>0</v>
      </c>
      <c r="W107" s="19">
        <f t="shared" si="42"/>
        <v>136.80000000000001</v>
      </c>
      <c r="X107" s="52">
        <f t="shared" si="38"/>
        <v>2945.58</v>
      </c>
      <c r="Y107" s="2"/>
    </row>
    <row r="108" spans="1:25" ht="16">
      <c r="A108" s="23">
        <f t="shared" si="43"/>
        <v>85</v>
      </c>
      <c r="B108" s="23">
        <v>9901433919</v>
      </c>
      <c r="C108" s="23" t="s">
        <v>255</v>
      </c>
      <c r="D108" s="98">
        <v>1475549</v>
      </c>
      <c r="E108" s="24" t="s">
        <v>111</v>
      </c>
      <c r="F108" s="24" t="s">
        <v>118</v>
      </c>
      <c r="G108" s="148">
        <v>1736840090114</v>
      </c>
      <c r="H108" s="50">
        <v>36321443</v>
      </c>
      <c r="I108" s="24">
        <v>3164033390</v>
      </c>
      <c r="J108" s="24" t="s">
        <v>122</v>
      </c>
      <c r="K108" s="25">
        <v>39326</v>
      </c>
      <c r="L108" s="25"/>
      <c r="M108" s="26">
        <v>363</v>
      </c>
      <c r="N108" s="69">
        <v>72.540000000000006</v>
      </c>
      <c r="O108" s="11">
        <f t="shared" si="39"/>
        <v>28</v>
      </c>
      <c r="P108" s="15">
        <v>801.26</v>
      </c>
      <c r="Q108" s="29">
        <f t="shared" si="40"/>
        <v>2031.1200000000001</v>
      </c>
      <c r="R108" s="17">
        <v>250</v>
      </c>
      <c r="S108" s="30">
        <f t="shared" si="41"/>
        <v>3082.38</v>
      </c>
      <c r="T108" s="31">
        <f t="shared" si="37"/>
        <v>136.80000000000001</v>
      </c>
      <c r="U108" s="165">
        <v>0</v>
      </c>
      <c r="V108" s="31">
        <v>0</v>
      </c>
      <c r="W108" s="19">
        <f t="shared" si="42"/>
        <v>136.80000000000001</v>
      </c>
      <c r="X108" s="52">
        <f t="shared" si="38"/>
        <v>2945.58</v>
      </c>
      <c r="Y108" s="2"/>
    </row>
    <row r="109" spans="1:25" ht="16">
      <c r="A109" s="23">
        <f t="shared" si="43"/>
        <v>86</v>
      </c>
      <c r="B109" s="23">
        <v>9901433922</v>
      </c>
      <c r="C109" s="23" t="s">
        <v>257</v>
      </c>
      <c r="D109" s="98">
        <v>1475550</v>
      </c>
      <c r="E109" s="24" t="s">
        <v>111</v>
      </c>
      <c r="F109" s="24" t="s">
        <v>118</v>
      </c>
      <c r="G109" s="148">
        <v>1692800980114</v>
      </c>
      <c r="H109" s="50">
        <v>43453104</v>
      </c>
      <c r="I109" s="24">
        <v>3216001865</v>
      </c>
      <c r="J109" s="24" t="s">
        <v>123</v>
      </c>
      <c r="K109" s="25">
        <v>38384</v>
      </c>
      <c r="L109" s="25">
        <v>38384</v>
      </c>
      <c r="M109" s="26">
        <v>363</v>
      </c>
      <c r="N109" s="69">
        <v>72.540000000000006</v>
      </c>
      <c r="O109" s="11">
        <f t="shared" si="39"/>
        <v>28</v>
      </c>
      <c r="P109" s="15">
        <v>801.26</v>
      </c>
      <c r="Q109" s="29">
        <f t="shared" si="40"/>
        <v>2031.1200000000001</v>
      </c>
      <c r="R109" s="17">
        <v>250</v>
      </c>
      <c r="S109" s="30">
        <f t="shared" si="41"/>
        <v>3082.38</v>
      </c>
      <c r="T109" s="31">
        <f t="shared" si="37"/>
        <v>136.80000000000001</v>
      </c>
      <c r="U109" s="165">
        <v>0</v>
      </c>
      <c r="V109" s="31">
        <v>0</v>
      </c>
      <c r="W109" s="19">
        <f t="shared" si="42"/>
        <v>136.80000000000001</v>
      </c>
      <c r="X109" s="52">
        <f>ROUND(S112-W109,2)</f>
        <v>2945.58</v>
      </c>
      <c r="Y109" s="2"/>
    </row>
    <row r="110" spans="1:25" ht="16">
      <c r="A110" s="23">
        <f t="shared" si="43"/>
        <v>87</v>
      </c>
      <c r="B110" s="23">
        <v>9901433923</v>
      </c>
      <c r="C110" s="23" t="s">
        <v>258</v>
      </c>
      <c r="D110" s="98">
        <v>1475551</v>
      </c>
      <c r="E110" s="24" t="s">
        <v>111</v>
      </c>
      <c r="F110" s="24" t="s">
        <v>118</v>
      </c>
      <c r="G110" s="152">
        <v>1593226930114</v>
      </c>
      <c r="H110" s="50">
        <v>43951538</v>
      </c>
      <c r="I110" s="54">
        <v>3216001829</v>
      </c>
      <c r="J110" s="24" t="s">
        <v>159</v>
      </c>
      <c r="K110" s="136">
        <v>44929</v>
      </c>
      <c r="L110" s="136">
        <v>44929</v>
      </c>
      <c r="M110" s="139"/>
      <c r="N110" s="69">
        <v>72.540000000000006</v>
      </c>
      <c r="O110" s="11">
        <f t="shared" si="39"/>
        <v>28</v>
      </c>
      <c r="P110" s="15">
        <v>801.26</v>
      </c>
      <c r="Q110" s="29">
        <f t="shared" si="40"/>
        <v>2031.1200000000001</v>
      </c>
      <c r="R110" s="17">
        <v>250</v>
      </c>
      <c r="S110" s="30">
        <f t="shared" si="41"/>
        <v>3082.38</v>
      </c>
      <c r="T110" s="31">
        <f t="shared" si="37"/>
        <v>136.80000000000001</v>
      </c>
      <c r="U110" s="165">
        <v>0</v>
      </c>
      <c r="V110" s="31">
        <v>0</v>
      </c>
      <c r="W110" s="19">
        <f t="shared" si="42"/>
        <v>136.80000000000001</v>
      </c>
      <c r="X110" s="52">
        <f t="shared" ref="X110:X114" si="44">ROUND(S113-W110,2)</f>
        <v>2945.58</v>
      </c>
      <c r="Y110" s="2"/>
    </row>
    <row r="111" spans="1:25" ht="16">
      <c r="A111" s="23">
        <f t="shared" si="43"/>
        <v>88</v>
      </c>
      <c r="B111" s="23">
        <v>9901433924</v>
      </c>
      <c r="C111" s="23" t="s">
        <v>259</v>
      </c>
      <c r="D111" s="98">
        <v>1475552</v>
      </c>
      <c r="E111" s="24" t="s">
        <v>111</v>
      </c>
      <c r="F111" s="24" t="s">
        <v>118</v>
      </c>
      <c r="G111" s="152">
        <v>2563457750114</v>
      </c>
      <c r="H111" s="50">
        <v>53490851</v>
      </c>
      <c r="I111" s="54">
        <v>3216001833</v>
      </c>
      <c r="J111" s="24" t="s">
        <v>160</v>
      </c>
      <c r="K111" s="136">
        <v>44929</v>
      </c>
      <c r="L111" s="136">
        <v>44929</v>
      </c>
      <c r="M111" s="139"/>
      <c r="N111" s="69">
        <v>72.540000000000006</v>
      </c>
      <c r="O111" s="11">
        <f t="shared" si="39"/>
        <v>28</v>
      </c>
      <c r="P111" s="15">
        <v>801.26</v>
      </c>
      <c r="Q111" s="29">
        <f t="shared" si="40"/>
        <v>2031.1200000000001</v>
      </c>
      <c r="R111" s="17">
        <v>250</v>
      </c>
      <c r="S111" s="30">
        <f t="shared" si="41"/>
        <v>3082.38</v>
      </c>
      <c r="T111" s="31">
        <f t="shared" si="37"/>
        <v>136.80000000000001</v>
      </c>
      <c r="U111" s="165">
        <v>0</v>
      </c>
      <c r="V111" s="31">
        <v>0</v>
      </c>
      <c r="W111" s="19">
        <f t="shared" si="42"/>
        <v>136.80000000000001</v>
      </c>
      <c r="X111" s="52">
        <f t="shared" si="44"/>
        <v>2945.58</v>
      </c>
      <c r="Y111" s="2"/>
    </row>
    <row r="112" spans="1:25" ht="16">
      <c r="A112" s="23">
        <f t="shared" si="43"/>
        <v>89</v>
      </c>
      <c r="B112" s="23">
        <v>9901433925</v>
      </c>
      <c r="C112" s="23" t="s">
        <v>260</v>
      </c>
      <c r="D112" s="98">
        <v>1475553</v>
      </c>
      <c r="E112" s="24" t="s">
        <v>111</v>
      </c>
      <c r="F112" s="24" t="s">
        <v>118</v>
      </c>
      <c r="G112" s="152">
        <v>2218199081203</v>
      </c>
      <c r="H112" s="50">
        <v>53618246</v>
      </c>
      <c r="I112" s="54">
        <v>4216008623</v>
      </c>
      <c r="J112" s="24" t="s">
        <v>157</v>
      </c>
      <c r="K112" s="136">
        <v>44929</v>
      </c>
      <c r="L112" s="136">
        <v>44929</v>
      </c>
      <c r="M112" s="139"/>
      <c r="N112" s="69">
        <v>72.540000000000006</v>
      </c>
      <c r="O112" s="11">
        <f t="shared" si="39"/>
        <v>28</v>
      </c>
      <c r="P112" s="15">
        <v>801.26</v>
      </c>
      <c r="Q112" s="29">
        <f t="shared" si="40"/>
        <v>2031.1200000000001</v>
      </c>
      <c r="R112" s="17">
        <v>250</v>
      </c>
      <c r="S112" s="30">
        <f t="shared" si="41"/>
        <v>3082.38</v>
      </c>
      <c r="T112" s="31">
        <f t="shared" si="37"/>
        <v>136.80000000000001</v>
      </c>
      <c r="U112" s="165">
        <v>0</v>
      </c>
      <c r="V112" s="31">
        <v>0</v>
      </c>
      <c r="W112" s="19">
        <f t="shared" si="42"/>
        <v>136.80000000000001</v>
      </c>
      <c r="X112" s="52">
        <f t="shared" si="44"/>
        <v>2945.58</v>
      </c>
      <c r="Y112" s="2"/>
    </row>
    <row r="113" spans="1:25" ht="16">
      <c r="A113" s="23">
        <f t="shared" si="43"/>
        <v>90</v>
      </c>
      <c r="B113" s="23">
        <v>9901433927</v>
      </c>
      <c r="C113" s="23" t="s">
        <v>261</v>
      </c>
      <c r="D113" s="98">
        <v>1475554</v>
      </c>
      <c r="E113" s="24" t="s">
        <v>111</v>
      </c>
      <c r="F113" s="24" t="s">
        <v>118</v>
      </c>
      <c r="G113" s="148">
        <v>2225887990112</v>
      </c>
      <c r="H113" s="50">
        <v>9680209</v>
      </c>
      <c r="I113" s="24">
        <v>3164079920</v>
      </c>
      <c r="J113" s="143" t="s">
        <v>124</v>
      </c>
      <c r="K113" s="53">
        <v>43101</v>
      </c>
      <c r="L113" s="53"/>
      <c r="M113" s="26">
        <v>363</v>
      </c>
      <c r="N113" s="69">
        <v>72.540000000000006</v>
      </c>
      <c r="O113" s="11">
        <f t="shared" si="39"/>
        <v>28</v>
      </c>
      <c r="P113" s="15">
        <v>801.26</v>
      </c>
      <c r="Q113" s="29">
        <f t="shared" si="40"/>
        <v>2031.1200000000001</v>
      </c>
      <c r="R113" s="17">
        <v>250</v>
      </c>
      <c r="S113" s="30">
        <f t="shared" si="41"/>
        <v>3082.38</v>
      </c>
      <c r="T113" s="31">
        <f t="shared" si="37"/>
        <v>136.80000000000001</v>
      </c>
      <c r="U113" s="165">
        <v>0</v>
      </c>
      <c r="V113" s="31">
        <v>0</v>
      </c>
      <c r="W113" s="19">
        <f t="shared" si="42"/>
        <v>136.80000000000001</v>
      </c>
      <c r="X113" s="52">
        <f t="shared" si="44"/>
        <v>2945.58</v>
      </c>
      <c r="Y113" s="2"/>
    </row>
    <row r="114" spans="1:25" ht="16">
      <c r="A114" s="23">
        <f t="shared" si="43"/>
        <v>91</v>
      </c>
      <c r="B114" s="23">
        <v>990099333</v>
      </c>
      <c r="C114" s="23" t="s">
        <v>262</v>
      </c>
      <c r="D114" s="98">
        <v>1475555</v>
      </c>
      <c r="E114" s="24" t="s">
        <v>111</v>
      </c>
      <c r="F114" s="24" t="s">
        <v>118</v>
      </c>
      <c r="G114" s="152">
        <v>1879747050114</v>
      </c>
      <c r="H114" s="50">
        <v>41021541</v>
      </c>
      <c r="I114" s="54">
        <v>3287008934</v>
      </c>
      <c r="J114" s="38" t="s">
        <v>156</v>
      </c>
      <c r="K114" s="136">
        <v>44929</v>
      </c>
      <c r="L114" s="136">
        <v>44929</v>
      </c>
      <c r="M114" s="139"/>
      <c r="N114" s="69">
        <v>72.540000000000006</v>
      </c>
      <c r="O114" s="11">
        <f t="shared" si="39"/>
        <v>28</v>
      </c>
      <c r="P114" s="15">
        <v>801.26</v>
      </c>
      <c r="Q114" s="29">
        <f t="shared" si="40"/>
        <v>2031.1200000000001</v>
      </c>
      <c r="R114" s="17">
        <v>250</v>
      </c>
      <c r="S114" s="30">
        <f t="shared" si="41"/>
        <v>3082.38</v>
      </c>
      <c r="T114" s="31">
        <f t="shared" si="37"/>
        <v>136.80000000000001</v>
      </c>
      <c r="U114" s="165">
        <v>0</v>
      </c>
      <c r="V114" s="31">
        <v>0</v>
      </c>
      <c r="W114" s="19">
        <f t="shared" si="42"/>
        <v>136.80000000000001</v>
      </c>
      <c r="X114" s="52">
        <f t="shared" si="44"/>
        <v>2945.58</v>
      </c>
      <c r="Y114" s="2"/>
    </row>
    <row r="115" spans="1:25" ht="16">
      <c r="A115" s="23">
        <f t="shared" si="43"/>
        <v>92</v>
      </c>
      <c r="B115" s="23">
        <v>9901351185</v>
      </c>
      <c r="C115" s="23" t="s">
        <v>263</v>
      </c>
      <c r="D115" s="98">
        <v>1475556</v>
      </c>
      <c r="E115" s="24" t="s">
        <v>111</v>
      </c>
      <c r="F115" s="24" t="s">
        <v>118</v>
      </c>
      <c r="G115" s="148">
        <v>2560011890114</v>
      </c>
      <c r="H115" s="50">
        <v>89252861</v>
      </c>
      <c r="I115" s="24">
        <v>3287036198</v>
      </c>
      <c r="J115" s="38" t="s">
        <v>125</v>
      </c>
      <c r="K115" s="53">
        <v>42370</v>
      </c>
      <c r="L115" s="53"/>
      <c r="M115" s="26">
        <v>363</v>
      </c>
      <c r="N115" s="69">
        <v>72.540000000000006</v>
      </c>
      <c r="O115" s="11">
        <f t="shared" si="39"/>
        <v>28</v>
      </c>
      <c r="P115" s="15">
        <v>801.26</v>
      </c>
      <c r="Q115" s="29">
        <f t="shared" si="40"/>
        <v>2031.1200000000001</v>
      </c>
      <c r="R115" s="17">
        <v>250</v>
      </c>
      <c r="S115" s="30">
        <f t="shared" si="41"/>
        <v>3082.38</v>
      </c>
      <c r="T115" s="31">
        <f t="shared" si="37"/>
        <v>136.80000000000001</v>
      </c>
      <c r="U115" s="165">
        <v>0</v>
      </c>
      <c r="V115" s="31">
        <v>0</v>
      </c>
      <c r="W115" s="19">
        <f t="shared" si="42"/>
        <v>136.80000000000001</v>
      </c>
      <c r="X115" s="52">
        <f t="shared" ref="X115:X129" si="45">ROUND(S115-W115,2)</f>
        <v>2945.58</v>
      </c>
      <c r="Y115" s="2"/>
    </row>
    <row r="116" spans="1:25" ht="16">
      <c r="A116" s="23">
        <f t="shared" si="43"/>
        <v>93</v>
      </c>
      <c r="B116" s="23">
        <v>9901361506</v>
      </c>
      <c r="C116" s="23" t="s">
        <v>264</v>
      </c>
      <c r="D116" s="98">
        <v>1475557</v>
      </c>
      <c r="E116" s="24" t="s">
        <v>111</v>
      </c>
      <c r="F116" s="24" t="s">
        <v>118</v>
      </c>
      <c r="G116" s="148">
        <v>1690893630114</v>
      </c>
      <c r="H116" s="50">
        <v>81996845</v>
      </c>
      <c r="I116" s="24">
        <v>3164074549</v>
      </c>
      <c r="J116" s="38" t="s">
        <v>126</v>
      </c>
      <c r="K116" s="53">
        <v>42370</v>
      </c>
      <c r="L116" s="53"/>
      <c r="M116" s="26">
        <v>363</v>
      </c>
      <c r="N116" s="70">
        <v>72.540000000000006</v>
      </c>
      <c r="O116" s="11">
        <f t="shared" si="39"/>
        <v>28</v>
      </c>
      <c r="P116" s="15">
        <v>801.26</v>
      </c>
      <c r="Q116" s="29">
        <f t="shared" si="40"/>
        <v>2031.1200000000001</v>
      </c>
      <c r="R116" s="17">
        <v>250</v>
      </c>
      <c r="S116" s="30">
        <f t="shared" si="41"/>
        <v>3082.38</v>
      </c>
      <c r="T116" s="31">
        <f t="shared" si="37"/>
        <v>136.80000000000001</v>
      </c>
      <c r="U116" s="165">
        <v>0</v>
      </c>
      <c r="V116" s="31">
        <v>0</v>
      </c>
      <c r="W116" s="19">
        <f t="shared" si="42"/>
        <v>136.80000000000001</v>
      </c>
      <c r="X116" s="52">
        <f t="shared" si="45"/>
        <v>2945.58</v>
      </c>
      <c r="Y116" s="2"/>
    </row>
    <row r="117" spans="1:25" ht="16">
      <c r="A117" s="23">
        <f t="shared" si="43"/>
        <v>94</v>
      </c>
      <c r="B117" s="23">
        <v>9901451093</v>
      </c>
      <c r="C117" s="23" t="s">
        <v>265</v>
      </c>
      <c r="D117" s="98">
        <v>1475558</v>
      </c>
      <c r="E117" s="24" t="s">
        <v>111</v>
      </c>
      <c r="F117" s="24" t="s">
        <v>118</v>
      </c>
      <c r="G117" s="148">
        <v>2692055940114</v>
      </c>
      <c r="H117" s="50">
        <v>89149785</v>
      </c>
      <c r="I117" s="24">
        <v>3164079952</v>
      </c>
      <c r="J117" s="38" t="s">
        <v>127</v>
      </c>
      <c r="K117" s="53">
        <v>43353</v>
      </c>
      <c r="L117" s="53"/>
      <c r="M117" s="26">
        <v>363</v>
      </c>
      <c r="N117" s="70">
        <v>72.540000000000006</v>
      </c>
      <c r="O117" s="11">
        <f t="shared" si="39"/>
        <v>28</v>
      </c>
      <c r="P117" s="15">
        <v>801.26</v>
      </c>
      <c r="Q117" s="29">
        <f t="shared" si="40"/>
        <v>2031.1200000000001</v>
      </c>
      <c r="R117" s="17">
        <v>250</v>
      </c>
      <c r="S117" s="30">
        <f t="shared" si="41"/>
        <v>3082.38</v>
      </c>
      <c r="T117" s="31">
        <f t="shared" si="37"/>
        <v>136.80000000000001</v>
      </c>
      <c r="U117" s="165">
        <v>0</v>
      </c>
      <c r="V117" s="31">
        <v>0</v>
      </c>
      <c r="W117" s="19">
        <f t="shared" si="42"/>
        <v>136.80000000000001</v>
      </c>
      <c r="X117" s="52">
        <f t="shared" si="45"/>
        <v>2945.58</v>
      </c>
      <c r="Y117" s="2"/>
    </row>
    <row r="118" spans="1:25" ht="16">
      <c r="A118" s="23">
        <f t="shared" si="43"/>
        <v>95</v>
      </c>
      <c r="B118" s="23">
        <v>9901549822</v>
      </c>
      <c r="C118" s="23" t="s">
        <v>267</v>
      </c>
      <c r="D118" s="98">
        <v>1475559</v>
      </c>
      <c r="E118" s="24" t="s">
        <v>111</v>
      </c>
      <c r="F118" s="24" t="s">
        <v>118</v>
      </c>
      <c r="G118" s="148">
        <v>2413406400114</v>
      </c>
      <c r="H118" s="50">
        <v>111321638</v>
      </c>
      <c r="I118" s="24">
        <v>3654026191</v>
      </c>
      <c r="J118" s="23" t="s">
        <v>128</v>
      </c>
      <c r="K118" s="53">
        <v>44593</v>
      </c>
      <c r="L118" s="53"/>
      <c r="M118" s="71">
        <f ca="1">TODAY()-K118-31</f>
        <v>367</v>
      </c>
      <c r="N118" s="70">
        <v>72.540000000000006</v>
      </c>
      <c r="O118" s="11">
        <f t="shared" si="39"/>
        <v>28</v>
      </c>
      <c r="P118" s="15">
        <v>801.26</v>
      </c>
      <c r="Q118" s="29">
        <f t="shared" si="40"/>
        <v>2031.1200000000001</v>
      </c>
      <c r="R118" s="17">
        <v>250</v>
      </c>
      <c r="S118" s="30">
        <f t="shared" si="41"/>
        <v>3082.38</v>
      </c>
      <c r="T118" s="31">
        <f t="shared" si="37"/>
        <v>136.80000000000001</v>
      </c>
      <c r="U118" s="165">
        <v>0</v>
      </c>
      <c r="V118" s="31">
        <v>0</v>
      </c>
      <c r="W118" s="19">
        <f t="shared" si="42"/>
        <v>136.80000000000001</v>
      </c>
      <c r="X118" s="52">
        <f t="shared" si="45"/>
        <v>2945.58</v>
      </c>
      <c r="Y118" s="2"/>
    </row>
    <row r="119" spans="1:25" ht="16">
      <c r="A119" s="23">
        <f t="shared" si="43"/>
        <v>96</v>
      </c>
      <c r="B119" s="23">
        <v>9901494527</v>
      </c>
      <c r="C119" s="23" t="s">
        <v>266</v>
      </c>
      <c r="D119" s="98">
        <v>1475560</v>
      </c>
      <c r="E119" s="24" t="s">
        <v>111</v>
      </c>
      <c r="F119" s="24" t="s">
        <v>118</v>
      </c>
      <c r="G119" s="148">
        <v>1995677000512</v>
      </c>
      <c r="H119" s="50">
        <v>84809825</v>
      </c>
      <c r="I119" s="24">
        <v>3654023887</v>
      </c>
      <c r="J119" s="38" t="s">
        <v>129</v>
      </c>
      <c r="K119" s="53">
        <v>44470</v>
      </c>
      <c r="L119" s="53"/>
      <c r="M119" s="38">
        <f ca="1">TODAY()-K119</f>
        <v>521</v>
      </c>
      <c r="N119" s="70">
        <v>72.540000000000006</v>
      </c>
      <c r="O119" s="11">
        <f t="shared" si="39"/>
        <v>28</v>
      </c>
      <c r="P119" s="15">
        <v>801.26</v>
      </c>
      <c r="Q119" s="29">
        <f t="shared" si="40"/>
        <v>2031.1200000000001</v>
      </c>
      <c r="R119" s="17">
        <v>250</v>
      </c>
      <c r="S119" s="30">
        <f t="shared" si="41"/>
        <v>3082.38</v>
      </c>
      <c r="T119" s="31">
        <f t="shared" si="37"/>
        <v>136.80000000000001</v>
      </c>
      <c r="U119" s="165">
        <v>2336.2199999999998</v>
      </c>
      <c r="V119" s="31">
        <v>0</v>
      </c>
      <c r="W119" s="19">
        <f t="shared" si="42"/>
        <v>2473.02</v>
      </c>
      <c r="X119" s="52">
        <f t="shared" si="45"/>
        <v>609.36</v>
      </c>
      <c r="Y119" s="2"/>
    </row>
    <row r="120" spans="1:25" ht="16">
      <c r="A120" s="23">
        <f t="shared" si="43"/>
        <v>97</v>
      </c>
      <c r="B120" s="23">
        <v>9901349728</v>
      </c>
      <c r="C120" s="23" t="s">
        <v>282</v>
      </c>
      <c r="D120" s="98">
        <v>1475561</v>
      </c>
      <c r="E120" s="24" t="s">
        <v>111</v>
      </c>
      <c r="F120" s="24" t="s">
        <v>118</v>
      </c>
      <c r="G120" s="148">
        <v>2830847230512</v>
      </c>
      <c r="H120" s="50">
        <v>88943836</v>
      </c>
      <c r="I120" s="24">
        <v>3654013124</v>
      </c>
      <c r="J120" s="38" t="s">
        <v>130</v>
      </c>
      <c r="K120" s="53">
        <v>43101</v>
      </c>
      <c r="L120" s="53"/>
      <c r="M120" s="71">
        <v>363</v>
      </c>
      <c r="N120" s="70">
        <v>72.540000000000006</v>
      </c>
      <c r="O120" s="11">
        <f t="shared" si="39"/>
        <v>28</v>
      </c>
      <c r="P120" s="15">
        <v>801.26</v>
      </c>
      <c r="Q120" s="29">
        <f t="shared" si="40"/>
        <v>2031.1200000000001</v>
      </c>
      <c r="R120" s="17">
        <v>250</v>
      </c>
      <c r="S120" s="30">
        <f t="shared" si="41"/>
        <v>3082.38</v>
      </c>
      <c r="T120" s="31">
        <f t="shared" si="37"/>
        <v>136.80000000000001</v>
      </c>
      <c r="U120" s="165">
        <v>0</v>
      </c>
      <c r="V120" s="31">
        <v>0</v>
      </c>
      <c r="W120" s="19">
        <f t="shared" si="42"/>
        <v>136.80000000000001</v>
      </c>
      <c r="X120" s="52">
        <f t="shared" si="45"/>
        <v>2945.58</v>
      </c>
      <c r="Y120" s="2"/>
    </row>
    <row r="121" spans="1:25" ht="18" customHeight="1">
      <c r="A121" s="23">
        <f t="shared" si="43"/>
        <v>98</v>
      </c>
      <c r="B121" s="23">
        <v>9901349729</v>
      </c>
      <c r="C121" s="23" t="s">
        <v>281</v>
      </c>
      <c r="D121" s="98">
        <v>1475562</v>
      </c>
      <c r="E121" s="24" t="s">
        <v>111</v>
      </c>
      <c r="F121" s="24" t="s">
        <v>118</v>
      </c>
      <c r="G121" s="148">
        <v>1827151080114</v>
      </c>
      <c r="H121" s="50">
        <v>62436929</v>
      </c>
      <c r="I121" s="24">
        <v>3164072894</v>
      </c>
      <c r="J121" s="38" t="s">
        <v>131</v>
      </c>
      <c r="K121" s="53">
        <v>43101</v>
      </c>
      <c r="L121" s="53"/>
      <c r="M121" s="71">
        <v>363</v>
      </c>
      <c r="N121" s="70">
        <v>72.540000000000006</v>
      </c>
      <c r="O121" s="11">
        <f t="shared" si="39"/>
        <v>28</v>
      </c>
      <c r="P121" s="15">
        <v>801.26</v>
      </c>
      <c r="Q121" s="29">
        <f t="shared" si="40"/>
        <v>2031.1200000000001</v>
      </c>
      <c r="R121" s="17">
        <v>250</v>
      </c>
      <c r="S121" s="30">
        <f t="shared" si="41"/>
        <v>3082.38</v>
      </c>
      <c r="T121" s="31">
        <f t="shared" si="37"/>
        <v>136.80000000000001</v>
      </c>
      <c r="U121" s="165">
        <v>0</v>
      </c>
      <c r="V121" s="31">
        <v>0</v>
      </c>
      <c r="W121" s="19">
        <f t="shared" si="42"/>
        <v>136.80000000000001</v>
      </c>
      <c r="X121" s="52">
        <f t="shared" si="45"/>
        <v>2945.58</v>
      </c>
      <c r="Y121" s="2"/>
    </row>
    <row r="122" spans="1:25" ht="16">
      <c r="A122" s="23">
        <f t="shared" si="43"/>
        <v>99</v>
      </c>
      <c r="B122" s="23">
        <v>9901349730</v>
      </c>
      <c r="C122" s="23" t="s">
        <v>280</v>
      </c>
      <c r="D122" s="98">
        <v>1475563</v>
      </c>
      <c r="E122" s="24" t="s">
        <v>111</v>
      </c>
      <c r="F122" s="24" t="s">
        <v>118</v>
      </c>
      <c r="G122" s="148">
        <v>2176791880116</v>
      </c>
      <c r="H122" s="50">
        <v>11943777</v>
      </c>
      <c r="I122" s="24">
        <v>3287032867</v>
      </c>
      <c r="J122" s="38" t="s">
        <v>132</v>
      </c>
      <c r="K122" s="53">
        <v>43101</v>
      </c>
      <c r="L122" s="53"/>
      <c r="M122" s="71">
        <v>363</v>
      </c>
      <c r="N122" s="70">
        <v>72.540000000000006</v>
      </c>
      <c r="O122" s="11">
        <f t="shared" si="39"/>
        <v>28</v>
      </c>
      <c r="P122" s="15">
        <v>801.26</v>
      </c>
      <c r="Q122" s="29">
        <f t="shared" si="40"/>
        <v>2031.1200000000001</v>
      </c>
      <c r="R122" s="17">
        <v>250</v>
      </c>
      <c r="S122" s="30">
        <f t="shared" si="41"/>
        <v>3082.38</v>
      </c>
      <c r="T122" s="31">
        <f t="shared" si="37"/>
        <v>136.80000000000001</v>
      </c>
      <c r="U122" s="165">
        <v>2824.29</v>
      </c>
      <c r="V122" s="31">
        <v>0</v>
      </c>
      <c r="W122" s="19">
        <f t="shared" si="42"/>
        <v>2961.09</v>
      </c>
      <c r="X122" s="52">
        <f t="shared" si="45"/>
        <v>121.29</v>
      </c>
      <c r="Y122" s="2"/>
    </row>
    <row r="123" spans="1:25" ht="18" customHeight="1">
      <c r="A123" s="23">
        <f t="shared" si="43"/>
        <v>100</v>
      </c>
      <c r="B123" s="23">
        <v>9901355145</v>
      </c>
      <c r="C123" s="23" t="s">
        <v>279</v>
      </c>
      <c r="D123" s="98">
        <v>1475564</v>
      </c>
      <c r="E123" s="24" t="s">
        <v>111</v>
      </c>
      <c r="F123" s="24" t="s">
        <v>118</v>
      </c>
      <c r="G123" s="148">
        <v>1688497630114</v>
      </c>
      <c r="H123" s="50">
        <v>50416383</v>
      </c>
      <c r="I123" s="24">
        <v>3686024851</v>
      </c>
      <c r="J123" s="38" t="s">
        <v>133</v>
      </c>
      <c r="K123" s="53">
        <v>43101</v>
      </c>
      <c r="L123" s="53">
        <v>38718</v>
      </c>
      <c r="M123" s="71">
        <v>363</v>
      </c>
      <c r="N123" s="69">
        <v>72.540000000000006</v>
      </c>
      <c r="O123" s="11">
        <f t="shared" si="39"/>
        <v>28</v>
      </c>
      <c r="P123" s="15">
        <v>801.26</v>
      </c>
      <c r="Q123" s="29">
        <f t="shared" si="40"/>
        <v>2031.1200000000001</v>
      </c>
      <c r="R123" s="17">
        <v>250</v>
      </c>
      <c r="S123" s="30">
        <f t="shared" si="41"/>
        <v>3082.38</v>
      </c>
      <c r="T123" s="31">
        <f t="shared" si="37"/>
        <v>136.80000000000001</v>
      </c>
      <c r="U123" s="165">
        <v>0</v>
      </c>
      <c r="V123" s="31">
        <v>0</v>
      </c>
      <c r="W123" s="19">
        <f t="shared" si="42"/>
        <v>136.80000000000001</v>
      </c>
      <c r="X123" s="52">
        <f t="shared" si="45"/>
        <v>2945.58</v>
      </c>
      <c r="Y123" s="2"/>
    </row>
    <row r="124" spans="1:25" ht="16">
      <c r="A124" s="23">
        <f t="shared" si="43"/>
        <v>101</v>
      </c>
      <c r="B124" s="23">
        <v>9901495284</v>
      </c>
      <c r="C124" s="23" t="s">
        <v>278</v>
      </c>
      <c r="D124" s="98">
        <v>1475565</v>
      </c>
      <c r="E124" s="24" t="s">
        <v>111</v>
      </c>
      <c r="F124" s="24" t="s">
        <v>118</v>
      </c>
      <c r="G124" s="148">
        <v>3238796400512</v>
      </c>
      <c r="H124" s="50">
        <v>108487199</v>
      </c>
      <c r="I124" s="24">
        <v>3654023992</v>
      </c>
      <c r="J124" s="38" t="s">
        <v>134</v>
      </c>
      <c r="K124" s="53">
        <v>44138</v>
      </c>
      <c r="L124" s="53"/>
      <c r="M124" s="71">
        <v>363</v>
      </c>
      <c r="N124" s="69">
        <v>72.540000000000006</v>
      </c>
      <c r="O124" s="11">
        <f t="shared" si="39"/>
        <v>28</v>
      </c>
      <c r="P124" s="15">
        <v>801.26</v>
      </c>
      <c r="Q124" s="29">
        <f t="shared" si="40"/>
        <v>2031.1200000000001</v>
      </c>
      <c r="R124" s="17">
        <v>250</v>
      </c>
      <c r="S124" s="30">
        <f t="shared" si="41"/>
        <v>3082.38</v>
      </c>
      <c r="T124" s="31">
        <f t="shared" si="37"/>
        <v>136.80000000000001</v>
      </c>
      <c r="U124" s="165">
        <v>0</v>
      </c>
      <c r="V124" s="31">
        <v>0</v>
      </c>
      <c r="W124" s="19">
        <f t="shared" si="42"/>
        <v>136.80000000000001</v>
      </c>
      <c r="X124" s="52">
        <f t="shared" si="45"/>
        <v>2945.58</v>
      </c>
      <c r="Y124" s="2"/>
    </row>
    <row r="125" spans="1:25" ht="16">
      <c r="A125" s="23">
        <f t="shared" si="43"/>
        <v>102</v>
      </c>
      <c r="B125" s="23">
        <v>9901001049</v>
      </c>
      <c r="C125" s="23" t="s">
        <v>277</v>
      </c>
      <c r="D125" s="98">
        <v>1475566</v>
      </c>
      <c r="E125" s="24" t="s">
        <v>111</v>
      </c>
      <c r="F125" s="24" t="s">
        <v>118</v>
      </c>
      <c r="G125" s="148">
        <v>1841585320114</v>
      </c>
      <c r="H125" s="50">
        <v>59177802</v>
      </c>
      <c r="I125" s="24">
        <v>3164040395</v>
      </c>
      <c r="J125" s="38" t="s">
        <v>135</v>
      </c>
      <c r="K125" s="53">
        <v>43101</v>
      </c>
      <c r="L125" s="53"/>
      <c r="M125" s="71">
        <v>363</v>
      </c>
      <c r="N125" s="69">
        <v>72.540000000000006</v>
      </c>
      <c r="O125" s="11">
        <f t="shared" si="39"/>
        <v>28</v>
      </c>
      <c r="P125" s="15">
        <v>801.26</v>
      </c>
      <c r="Q125" s="29">
        <f t="shared" si="40"/>
        <v>2031.1200000000001</v>
      </c>
      <c r="R125" s="17">
        <v>250</v>
      </c>
      <c r="S125" s="30">
        <f t="shared" si="41"/>
        <v>3082.38</v>
      </c>
      <c r="T125" s="31">
        <f t="shared" si="37"/>
        <v>136.80000000000001</v>
      </c>
      <c r="U125" s="165">
        <v>0</v>
      </c>
      <c r="V125" s="31">
        <v>0</v>
      </c>
      <c r="W125" s="19">
        <f t="shared" si="42"/>
        <v>136.80000000000001</v>
      </c>
      <c r="X125" s="52">
        <f t="shared" si="45"/>
        <v>2945.58</v>
      </c>
      <c r="Y125" s="2"/>
    </row>
    <row r="126" spans="1:25" ht="16">
      <c r="A126" s="23">
        <f t="shared" si="43"/>
        <v>103</v>
      </c>
      <c r="B126" s="23">
        <v>9901451119</v>
      </c>
      <c r="C126" s="23" t="s">
        <v>276</v>
      </c>
      <c r="D126" s="98">
        <v>1475567</v>
      </c>
      <c r="E126" s="24" t="s">
        <v>111</v>
      </c>
      <c r="F126" s="24" t="s">
        <v>118</v>
      </c>
      <c r="G126" s="148">
        <v>1976165690114</v>
      </c>
      <c r="H126" s="50">
        <v>33963606</v>
      </c>
      <c r="I126" s="24">
        <v>3164080004</v>
      </c>
      <c r="J126" s="38" t="s">
        <v>136</v>
      </c>
      <c r="K126" s="53">
        <v>43409</v>
      </c>
      <c r="L126" s="53"/>
      <c r="M126" s="71">
        <v>363</v>
      </c>
      <c r="N126" s="69">
        <v>72.540000000000006</v>
      </c>
      <c r="O126" s="11">
        <f t="shared" si="39"/>
        <v>28</v>
      </c>
      <c r="P126" s="15">
        <v>801.26</v>
      </c>
      <c r="Q126" s="29">
        <f t="shared" si="40"/>
        <v>2031.1200000000001</v>
      </c>
      <c r="R126" s="17">
        <v>250</v>
      </c>
      <c r="S126" s="30">
        <f t="shared" si="41"/>
        <v>3082.38</v>
      </c>
      <c r="T126" s="31">
        <f t="shared" si="37"/>
        <v>136.80000000000001</v>
      </c>
      <c r="U126" s="165">
        <v>0</v>
      </c>
      <c r="V126" s="31">
        <v>0</v>
      </c>
      <c r="W126" s="19">
        <f t="shared" si="42"/>
        <v>136.80000000000001</v>
      </c>
      <c r="X126" s="52">
        <f t="shared" si="45"/>
        <v>2945.58</v>
      </c>
      <c r="Y126" s="2"/>
    </row>
    <row r="127" spans="1:25" ht="18" customHeight="1">
      <c r="A127" s="23">
        <f t="shared" si="43"/>
        <v>104</v>
      </c>
      <c r="B127" s="23">
        <v>9901451097</v>
      </c>
      <c r="C127" s="23" t="s">
        <v>275</v>
      </c>
      <c r="D127" s="98">
        <v>1475568</v>
      </c>
      <c r="E127" s="24" t="s">
        <v>111</v>
      </c>
      <c r="F127" s="24" t="s">
        <v>118</v>
      </c>
      <c r="G127" s="148">
        <v>2131079960114</v>
      </c>
      <c r="H127" s="50">
        <v>103361715</v>
      </c>
      <c r="I127" s="24">
        <v>3164083996</v>
      </c>
      <c r="J127" s="23" t="s">
        <v>137</v>
      </c>
      <c r="K127" s="53">
        <v>43497</v>
      </c>
      <c r="L127" s="53"/>
      <c r="M127" s="71">
        <v>363</v>
      </c>
      <c r="N127" s="69">
        <v>72.540000000000006</v>
      </c>
      <c r="O127" s="11">
        <f t="shared" si="39"/>
        <v>28</v>
      </c>
      <c r="P127" s="15">
        <v>801.26</v>
      </c>
      <c r="Q127" s="29">
        <f t="shared" si="40"/>
        <v>2031.1200000000001</v>
      </c>
      <c r="R127" s="17">
        <v>250</v>
      </c>
      <c r="S127" s="30">
        <f t="shared" si="41"/>
        <v>3082.38</v>
      </c>
      <c r="T127" s="31">
        <f t="shared" si="37"/>
        <v>136.80000000000001</v>
      </c>
      <c r="U127" s="165">
        <v>0</v>
      </c>
      <c r="V127" s="31">
        <v>0</v>
      </c>
      <c r="W127" s="19">
        <f t="shared" si="42"/>
        <v>136.80000000000001</v>
      </c>
      <c r="X127" s="52">
        <f t="shared" si="45"/>
        <v>2945.58</v>
      </c>
      <c r="Y127" s="2"/>
    </row>
    <row r="128" spans="1:25" ht="16">
      <c r="A128" s="23">
        <f t="shared" si="43"/>
        <v>105</v>
      </c>
      <c r="B128" s="23">
        <v>9901433943</v>
      </c>
      <c r="C128" s="23" t="s">
        <v>273</v>
      </c>
      <c r="D128" s="98">
        <v>1475569</v>
      </c>
      <c r="E128" s="24" t="s">
        <v>111</v>
      </c>
      <c r="F128" s="23" t="s">
        <v>118</v>
      </c>
      <c r="G128" s="147">
        <v>1857322910512</v>
      </c>
      <c r="H128" s="50">
        <v>13761684</v>
      </c>
      <c r="I128" s="23">
        <v>3164079984</v>
      </c>
      <c r="J128" s="143" t="s">
        <v>138</v>
      </c>
      <c r="K128" s="53">
        <v>43101</v>
      </c>
      <c r="L128" s="53"/>
      <c r="M128" s="71">
        <v>363</v>
      </c>
      <c r="N128" s="69">
        <v>72.540000000000006</v>
      </c>
      <c r="O128" s="11">
        <f t="shared" si="39"/>
        <v>28</v>
      </c>
      <c r="P128" s="15">
        <v>801.26</v>
      </c>
      <c r="Q128" s="29">
        <f t="shared" si="40"/>
        <v>2031.1200000000001</v>
      </c>
      <c r="R128" s="17">
        <v>250</v>
      </c>
      <c r="S128" s="30">
        <f t="shared" si="41"/>
        <v>3082.38</v>
      </c>
      <c r="T128" s="31">
        <f t="shared" si="37"/>
        <v>136.80000000000001</v>
      </c>
      <c r="U128" s="165">
        <v>0</v>
      </c>
      <c r="V128" s="31">
        <v>0</v>
      </c>
      <c r="W128" s="19">
        <f t="shared" si="42"/>
        <v>136.80000000000001</v>
      </c>
      <c r="X128" s="52">
        <f t="shared" si="45"/>
        <v>2945.58</v>
      </c>
      <c r="Y128" s="2"/>
    </row>
    <row r="129" spans="1:25" ht="17.25" customHeight="1">
      <c r="A129" s="23">
        <f t="shared" si="43"/>
        <v>106</v>
      </c>
      <c r="B129" s="23">
        <v>9901433916</v>
      </c>
      <c r="C129" s="23" t="s">
        <v>272</v>
      </c>
      <c r="D129" s="98">
        <v>1475570</v>
      </c>
      <c r="E129" s="24" t="s">
        <v>111</v>
      </c>
      <c r="F129" s="23" t="s">
        <v>118</v>
      </c>
      <c r="G129" s="147">
        <v>1928813610114</v>
      </c>
      <c r="H129" s="50">
        <v>55977685</v>
      </c>
      <c r="I129" s="23">
        <v>3216001695</v>
      </c>
      <c r="J129" s="24" t="s">
        <v>139</v>
      </c>
      <c r="K129" s="53">
        <v>37258</v>
      </c>
      <c r="L129" s="53">
        <v>37258</v>
      </c>
      <c r="M129" s="71">
        <v>363</v>
      </c>
      <c r="N129" s="69">
        <v>72.540000000000006</v>
      </c>
      <c r="O129" s="11">
        <f t="shared" si="39"/>
        <v>28</v>
      </c>
      <c r="P129" s="15">
        <v>801.26</v>
      </c>
      <c r="Q129" s="29">
        <f t="shared" si="40"/>
        <v>2031.1200000000001</v>
      </c>
      <c r="R129" s="17">
        <v>250</v>
      </c>
      <c r="S129" s="30">
        <f t="shared" si="41"/>
        <v>3082.38</v>
      </c>
      <c r="T129" s="31">
        <f t="shared" si="37"/>
        <v>136.80000000000001</v>
      </c>
      <c r="U129" s="165">
        <v>0</v>
      </c>
      <c r="V129" s="31">
        <v>0</v>
      </c>
      <c r="W129" s="19">
        <f t="shared" si="42"/>
        <v>136.80000000000001</v>
      </c>
      <c r="X129" s="52">
        <f t="shared" si="45"/>
        <v>2945.58</v>
      </c>
      <c r="Y129" s="2"/>
    </row>
    <row r="130" spans="1:25" ht="17.25" customHeight="1">
      <c r="A130" s="23">
        <f t="shared" si="43"/>
        <v>107</v>
      </c>
      <c r="B130" s="23">
        <v>9901433961</v>
      </c>
      <c r="C130" s="23" t="s">
        <v>268</v>
      </c>
      <c r="D130" s="98">
        <v>1475571</v>
      </c>
      <c r="E130" s="24" t="s">
        <v>111</v>
      </c>
      <c r="F130" s="24" t="s">
        <v>118</v>
      </c>
      <c r="G130" s="152">
        <v>1911364170512</v>
      </c>
      <c r="H130" s="50">
        <v>64097846</v>
      </c>
      <c r="I130" s="54">
        <v>3216001916</v>
      </c>
      <c r="J130" s="24" t="s">
        <v>158</v>
      </c>
      <c r="K130" s="136">
        <v>44929</v>
      </c>
      <c r="L130" s="136">
        <v>44929</v>
      </c>
      <c r="M130" s="138"/>
      <c r="N130" s="69">
        <v>72.540000000000006</v>
      </c>
      <c r="O130" s="11">
        <f t="shared" si="39"/>
        <v>28</v>
      </c>
      <c r="P130" s="15">
        <v>801.26</v>
      </c>
      <c r="Q130" s="29">
        <f t="shared" si="40"/>
        <v>2031.1200000000001</v>
      </c>
      <c r="R130" s="17">
        <v>250</v>
      </c>
      <c r="S130" s="30">
        <f t="shared" si="41"/>
        <v>3082.38</v>
      </c>
      <c r="T130" s="31">
        <f t="shared" si="37"/>
        <v>136.80000000000001</v>
      </c>
      <c r="U130" s="165">
        <v>0</v>
      </c>
      <c r="V130" s="31">
        <v>0</v>
      </c>
      <c r="W130" s="19">
        <f t="shared" si="42"/>
        <v>136.80000000000001</v>
      </c>
      <c r="X130" s="52">
        <f t="shared" ref="X130:X132" si="46">ROUND(S130-W130,2)</f>
        <v>2945.58</v>
      </c>
      <c r="Y130" s="2"/>
    </row>
    <row r="131" spans="1:25" ht="16">
      <c r="A131" s="23">
        <f t="shared" si="43"/>
        <v>108</v>
      </c>
      <c r="B131" s="23">
        <v>9901451092</v>
      </c>
      <c r="C131" s="23" t="s">
        <v>274</v>
      </c>
      <c r="D131" s="98">
        <v>1475572</v>
      </c>
      <c r="E131" s="24" t="s">
        <v>111</v>
      </c>
      <c r="F131" s="24" t="s">
        <v>118</v>
      </c>
      <c r="G131" s="148">
        <v>2147980112214</v>
      </c>
      <c r="H131" s="50">
        <v>77891678</v>
      </c>
      <c r="I131" s="24">
        <v>3164080169</v>
      </c>
      <c r="J131" s="38" t="s">
        <v>140</v>
      </c>
      <c r="K131" s="53">
        <v>43223</v>
      </c>
      <c r="L131" s="53"/>
      <c r="M131" s="71">
        <v>363</v>
      </c>
      <c r="N131" s="69">
        <v>72.540000000000006</v>
      </c>
      <c r="O131" s="11">
        <f t="shared" si="39"/>
        <v>28</v>
      </c>
      <c r="P131" s="15">
        <v>801.26</v>
      </c>
      <c r="Q131" s="29">
        <f t="shared" si="40"/>
        <v>2031.1200000000001</v>
      </c>
      <c r="R131" s="17">
        <v>250</v>
      </c>
      <c r="S131" s="30">
        <f t="shared" si="41"/>
        <v>3082.38</v>
      </c>
      <c r="T131" s="31">
        <f t="shared" si="37"/>
        <v>136.80000000000001</v>
      </c>
      <c r="U131" s="165">
        <v>0</v>
      </c>
      <c r="V131" s="31">
        <v>0</v>
      </c>
      <c r="W131" s="19">
        <f t="shared" si="42"/>
        <v>136.80000000000001</v>
      </c>
      <c r="X131" s="52">
        <f t="shared" si="46"/>
        <v>2945.58</v>
      </c>
      <c r="Y131" s="2"/>
    </row>
    <row r="132" spans="1:25" ht="16">
      <c r="A132" s="23">
        <f t="shared" si="43"/>
        <v>109</v>
      </c>
      <c r="B132" s="23">
        <v>9901433962</v>
      </c>
      <c r="C132" s="101" t="s">
        <v>271</v>
      </c>
      <c r="D132" s="98">
        <v>1475573</v>
      </c>
      <c r="E132" s="102" t="s">
        <v>111</v>
      </c>
      <c r="F132" s="102" t="s">
        <v>118</v>
      </c>
      <c r="G132" s="152">
        <v>2566762911505</v>
      </c>
      <c r="H132" s="50">
        <v>7260385</v>
      </c>
      <c r="I132" s="54">
        <v>3216001851</v>
      </c>
      <c r="J132" s="24" t="s">
        <v>161</v>
      </c>
      <c r="K132" s="136">
        <v>44929</v>
      </c>
      <c r="L132" s="136">
        <v>44929</v>
      </c>
      <c r="M132" s="137"/>
      <c r="N132" s="69">
        <v>72.540000000000006</v>
      </c>
      <c r="O132" s="11">
        <f t="shared" si="39"/>
        <v>28</v>
      </c>
      <c r="P132" s="15">
        <v>801.26</v>
      </c>
      <c r="Q132" s="29">
        <f t="shared" si="40"/>
        <v>2031.1200000000001</v>
      </c>
      <c r="R132" s="17">
        <v>250</v>
      </c>
      <c r="S132" s="30">
        <f t="shared" si="41"/>
        <v>3082.38</v>
      </c>
      <c r="T132" s="31">
        <f t="shared" si="37"/>
        <v>136.80000000000001</v>
      </c>
      <c r="U132" s="165">
        <v>0</v>
      </c>
      <c r="V132" s="31">
        <v>0</v>
      </c>
      <c r="W132" s="19">
        <f t="shared" si="42"/>
        <v>136.80000000000001</v>
      </c>
      <c r="X132" s="52">
        <f t="shared" si="46"/>
        <v>2945.58</v>
      </c>
      <c r="Y132" s="2"/>
    </row>
    <row r="133" spans="1:25" ht="16">
      <c r="A133" s="23">
        <f>A132+1</f>
        <v>110</v>
      </c>
      <c r="B133" s="23">
        <v>9901545084</v>
      </c>
      <c r="C133" s="23" t="s">
        <v>269</v>
      </c>
      <c r="D133" s="98">
        <v>1475574</v>
      </c>
      <c r="E133" s="24" t="s">
        <v>111</v>
      </c>
      <c r="F133" s="24" t="s">
        <v>118</v>
      </c>
      <c r="G133" s="148">
        <v>3239083220512</v>
      </c>
      <c r="H133" s="50">
        <v>96914769</v>
      </c>
      <c r="I133" s="24">
        <v>3654026187</v>
      </c>
      <c r="J133" s="38" t="s">
        <v>141</v>
      </c>
      <c r="K133" s="131">
        <v>44564</v>
      </c>
      <c r="L133" s="131"/>
      <c r="M133" s="134">
        <f ca="1">TODAY()-K133</f>
        <v>427</v>
      </c>
      <c r="N133" s="70">
        <v>72.540000000000006</v>
      </c>
      <c r="O133" s="12">
        <f t="shared" si="39"/>
        <v>28</v>
      </c>
      <c r="P133" s="15">
        <v>801.26</v>
      </c>
      <c r="Q133" s="29">
        <f t="shared" si="40"/>
        <v>2031.1200000000001</v>
      </c>
      <c r="R133" s="17">
        <v>250</v>
      </c>
      <c r="S133" s="30">
        <f t="shared" si="41"/>
        <v>3082.38</v>
      </c>
      <c r="T133" s="31">
        <f t="shared" si="37"/>
        <v>136.80000000000001</v>
      </c>
      <c r="U133" s="165">
        <v>0</v>
      </c>
      <c r="V133" s="31">
        <v>0</v>
      </c>
      <c r="W133" s="31">
        <f>ROUND(SUM(T133:V133),2)</f>
        <v>136.80000000000001</v>
      </c>
      <c r="X133" s="52">
        <f>ROUND(S133-W133,2)</f>
        <v>2945.58</v>
      </c>
      <c r="Y133" s="2"/>
    </row>
    <row r="134" spans="1:25" ht="18" customHeight="1" thickBot="1">
      <c r="A134" s="23">
        <f t="shared" ref="A134" si="47">A133+1</f>
        <v>111</v>
      </c>
      <c r="B134" s="101">
        <v>9901545088</v>
      </c>
      <c r="C134" s="101" t="s">
        <v>270</v>
      </c>
      <c r="D134" s="98">
        <v>1475575</v>
      </c>
      <c r="E134" s="102" t="s">
        <v>142</v>
      </c>
      <c r="F134" s="23" t="s">
        <v>118</v>
      </c>
      <c r="G134" s="147">
        <v>1693888400114</v>
      </c>
      <c r="H134" s="50">
        <v>51589214</v>
      </c>
      <c r="I134" s="23">
        <v>3164096234</v>
      </c>
      <c r="J134" s="24" t="s">
        <v>143</v>
      </c>
      <c r="K134" s="135">
        <v>44564</v>
      </c>
      <c r="L134" s="135"/>
      <c r="M134" s="134">
        <f ca="1">TODAY()-K134</f>
        <v>427</v>
      </c>
      <c r="N134" s="110">
        <v>72.540000000000006</v>
      </c>
      <c r="O134" s="12">
        <f t="shared" si="39"/>
        <v>28</v>
      </c>
      <c r="P134" s="15">
        <v>801.26</v>
      </c>
      <c r="Q134" s="44">
        <f>N134*O134</f>
        <v>2031.1200000000001</v>
      </c>
      <c r="R134" s="17">
        <v>250</v>
      </c>
      <c r="S134" s="59">
        <f t="shared" si="41"/>
        <v>3082.38</v>
      </c>
      <c r="T134" s="60">
        <f t="shared" si="37"/>
        <v>136.80000000000001</v>
      </c>
      <c r="U134" s="165">
        <v>0</v>
      </c>
      <c r="V134" s="31">
        <v>0</v>
      </c>
      <c r="W134" s="31">
        <f>ROUND(SUM(T134:V134),2)</f>
        <v>136.80000000000001</v>
      </c>
      <c r="X134" s="52">
        <f>ROUND(S134-W134,2)</f>
        <v>2945.58</v>
      </c>
      <c r="Y134" s="2"/>
    </row>
    <row r="135" spans="1:25" ht="16.5" thickBot="1">
      <c r="A135" s="236" t="s">
        <v>53</v>
      </c>
      <c r="B135" s="237"/>
      <c r="C135" s="237"/>
      <c r="D135" s="237"/>
      <c r="E135" s="237"/>
      <c r="F135" s="238"/>
      <c r="G135" s="238"/>
      <c r="H135" s="238"/>
      <c r="I135" s="238"/>
      <c r="J135" s="238"/>
      <c r="K135" s="237"/>
      <c r="L135" s="237"/>
      <c r="M135" s="237"/>
      <c r="N135" s="237"/>
      <c r="O135" s="239"/>
      <c r="P135" s="45">
        <f>SUM(P100:P134)</f>
        <v>28044.09999999998</v>
      </c>
      <c r="Q135" s="45">
        <f>SUM(Q100:Q134)</f>
        <v>71089.200000000026</v>
      </c>
      <c r="R135" s="45">
        <f>SUM(R100:R134)</f>
        <v>8750</v>
      </c>
      <c r="S135" s="45">
        <f>SUM(S100:S134)</f>
        <v>107883.30000000005</v>
      </c>
      <c r="T135" s="45">
        <f>SUM(T100:T134)</f>
        <v>4788.0000000000027</v>
      </c>
      <c r="U135" s="182">
        <f>SUM(U100:U133)</f>
        <v>5160.51</v>
      </c>
      <c r="V135" s="182">
        <f>SUM(V133:V134)</f>
        <v>0</v>
      </c>
      <c r="W135" s="45">
        <f t="shared" ref="W135" si="48">SUM(W133:W134)</f>
        <v>273.60000000000002</v>
      </c>
      <c r="X135" s="45">
        <f>SUM(X100:X134)</f>
        <v>97934.790000000037</v>
      </c>
      <c r="Y135" s="2"/>
    </row>
    <row r="136" spans="1:25" ht="16">
      <c r="A136" s="73"/>
      <c r="B136" s="73"/>
      <c r="C136" s="73"/>
      <c r="D136" s="94"/>
      <c r="E136" s="73"/>
      <c r="F136" s="73"/>
      <c r="G136" s="155"/>
      <c r="H136" s="73"/>
      <c r="I136" s="73"/>
      <c r="J136" s="73"/>
      <c r="K136" s="73"/>
      <c r="L136" s="73"/>
      <c r="M136" s="73"/>
      <c r="N136" s="73"/>
      <c r="O136" s="73"/>
      <c r="P136" s="74"/>
      <c r="Q136" s="74"/>
      <c r="R136" s="75"/>
      <c r="S136" s="75"/>
      <c r="T136" s="75"/>
      <c r="U136" s="75"/>
      <c r="V136" s="75"/>
      <c r="W136" s="75"/>
      <c r="X136" s="75"/>
      <c r="Y136" s="2"/>
    </row>
    <row r="137" spans="1:25" ht="16">
      <c r="A137" s="73"/>
      <c r="B137" s="73"/>
      <c r="C137" s="73"/>
      <c r="D137" s="94"/>
      <c r="E137" s="73"/>
      <c r="F137" s="73"/>
      <c r="G137" s="155"/>
      <c r="H137" s="73"/>
      <c r="I137" s="73"/>
      <c r="J137" s="73"/>
      <c r="K137" s="73"/>
      <c r="L137" s="73"/>
      <c r="M137" s="73"/>
      <c r="N137" s="73"/>
      <c r="O137" s="73"/>
      <c r="P137" s="74"/>
      <c r="Q137" s="74"/>
      <c r="R137" s="75"/>
      <c r="S137" s="75"/>
      <c r="T137" s="75"/>
      <c r="U137" s="75"/>
      <c r="V137" s="75"/>
      <c r="W137" s="75"/>
      <c r="X137" s="75"/>
      <c r="Y137" s="2"/>
    </row>
    <row r="138" spans="1:25" ht="16">
      <c r="A138" s="73"/>
      <c r="B138" s="73"/>
      <c r="C138" s="73"/>
      <c r="D138" s="94"/>
      <c r="E138" s="73"/>
      <c r="F138" s="73"/>
      <c r="G138" s="155"/>
      <c r="H138" s="73"/>
      <c r="I138" s="73"/>
      <c r="J138" s="73"/>
      <c r="K138" s="73"/>
      <c r="L138" s="73"/>
      <c r="M138" s="73"/>
      <c r="N138" s="73"/>
      <c r="O138" s="73"/>
      <c r="P138" s="74"/>
      <c r="Q138" s="74"/>
      <c r="R138" s="75"/>
      <c r="S138" s="75"/>
      <c r="T138" s="75"/>
      <c r="U138" s="75"/>
      <c r="V138" s="75"/>
      <c r="W138" s="75"/>
      <c r="X138" s="75"/>
      <c r="Y138" s="2"/>
    </row>
    <row r="139" spans="1:25" ht="16">
      <c r="A139" s="73"/>
      <c r="B139" s="73"/>
      <c r="C139" s="73"/>
      <c r="D139" s="94"/>
      <c r="E139" s="73"/>
      <c r="F139" s="73"/>
      <c r="G139" s="155"/>
      <c r="H139" s="73"/>
      <c r="I139" s="73"/>
      <c r="J139" s="73"/>
      <c r="K139" s="73"/>
      <c r="L139" s="73"/>
      <c r="M139" s="73"/>
      <c r="N139" s="73"/>
      <c r="O139" s="73"/>
      <c r="P139" s="74"/>
      <c r="Q139" s="74"/>
      <c r="R139" s="75"/>
      <c r="S139" s="75"/>
      <c r="T139" s="75"/>
      <c r="U139" s="75"/>
      <c r="V139" s="75"/>
      <c r="W139" s="75"/>
      <c r="X139" s="75"/>
      <c r="Y139" s="2"/>
    </row>
    <row r="140" spans="1:25" ht="16.5" thickBot="1">
      <c r="A140" s="39"/>
      <c r="B140" s="39"/>
      <c r="C140" s="39"/>
      <c r="E140" s="39"/>
      <c r="F140" s="39"/>
      <c r="G140" s="79"/>
      <c r="H140" s="39"/>
      <c r="I140" s="39"/>
      <c r="J140" s="39"/>
      <c r="K140" s="39"/>
      <c r="L140" s="39"/>
      <c r="M140" s="39"/>
      <c r="N140" s="39"/>
      <c r="O140" s="39"/>
      <c r="P140" s="76"/>
      <c r="Q140" s="76"/>
      <c r="R140" s="77"/>
      <c r="S140" s="77"/>
      <c r="T140" s="77"/>
      <c r="U140" s="77"/>
      <c r="V140" s="77"/>
      <c r="W140" s="77"/>
      <c r="X140" s="77"/>
      <c r="Y140" s="2"/>
    </row>
    <row r="141" spans="1:25" ht="18" customHeight="1" thickBot="1">
      <c r="A141" s="225"/>
      <c r="B141" s="225"/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78"/>
      <c r="R141" s="226" t="s">
        <v>144</v>
      </c>
      <c r="S141" s="229" t="s">
        <v>17</v>
      </c>
      <c r="T141" s="230"/>
      <c r="U141" s="231"/>
      <c r="V141" s="193" t="s">
        <v>18</v>
      </c>
      <c r="W141" s="232" t="s">
        <v>145</v>
      </c>
      <c r="X141" s="79"/>
      <c r="Y141" s="2"/>
    </row>
    <row r="142" spans="1:25" ht="16.5" thickBot="1">
      <c r="A142" s="3"/>
      <c r="B142" s="3"/>
      <c r="C142" s="80"/>
      <c r="D142" s="80"/>
      <c r="E142" s="209"/>
      <c r="F142" s="209"/>
      <c r="G142" s="209"/>
      <c r="H142" s="209"/>
      <c r="I142" s="209"/>
      <c r="J142" s="209"/>
      <c r="K142" s="209"/>
      <c r="L142" s="209"/>
      <c r="M142" s="209"/>
      <c r="N142" s="209"/>
      <c r="O142" s="225"/>
      <c r="P142" s="225"/>
      <c r="Q142" s="78"/>
      <c r="R142" s="227"/>
      <c r="S142" s="81">
        <v>201</v>
      </c>
      <c r="T142" s="5" t="s">
        <v>169</v>
      </c>
      <c r="U142" s="6" t="s">
        <v>170</v>
      </c>
      <c r="V142" s="194"/>
      <c r="W142" s="233"/>
      <c r="X142" s="79"/>
      <c r="Y142" s="2"/>
    </row>
    <row r="143" spans="1:25" ht="47" thickBot="1">
      <c r="A143" s="82"/>
      <c r="B143" s="82"/>
      <c r="C143" s="82"/>
      <c r="D143" s="96"/>
      <c r="E143" s="82"/>
      <c r="F143" s="82"/>
      <c r="G143" s="82"/>
      <c r="H143" s="82"/>
      <c r="I143" s="82"/>
      <c r="J143" s="83"/>
      <c r="K143" s="82"/>
      <c r="L143" s="82"/>
      <c r="M143" s="82"/>
      <c r="N143" s="82"/>
      <c r="O143" s="82"/>
      <c r="P143" s="82"/>
      <c r="Q143" s="84"/>
      <c r="R143" s="228"/>
      <c r="S143" s="4" t="s">
        <v>23</v>
      </c>
      <c r="T143" s="10" t="s">
        <v>24</v>
      </c>
      <c r="U143" s="10" t="s">
        <v>25</v>
      </c>
      <c r="V143" s="195"/>
      <c r="W143" s="234"/>
      <c r="X143" s="3"/>
      <c r="Y143" s="2"/>
    </row>
    <row r="144" spans="1:25" ht="16.5" thickBot="1">
      <c r="A144" s="83"/>
      <c r="B144" s="83"/>
      <c r="C144" s="83"/>
      <c r="D144" s="96"/>
      <c r="E144" s="83"/>
      <c r="F144" s="83"/>
      <c r="G144" s="82"/>
      <c r="H144" s="83"/>
      <c r="I144" s="83"/>
      <c r="J144" s="83"/>
      <c r="K144" s="83"/>
      <c r="L144" s="83"/>
      <c r="M144" s="83"/>
      <c r="N144" s="83"/>
      <c r="O144" s="83"/>
      <c r="P144" s="83"/>
      <c r="Q144" s="83"/>
      <c r="R144" s="158">
        <f>S135+S92+S30</f>
        <v>340585.63285714295</v>
      </c>
      <c r="S144" s="85">
        <f>T30+T92+T135</f>
        <v>15116.280000000006</v>
      </c>
      <c r="T144" s="85">
        <f>U135+U92+U30</f>
        <v>22141.18</v>
      </c>
      <c r="U144" s="85">
        <f>V135+V92+V30</f>
        <v>2570.7399999999998</v>
      </c>
      <c r="V144" s="85">
        <f>SUM(S144:U144)</f>
        <v>39828.200000000004</v>
      </c>
      <c r="W144" s="158">
        <f>X135+X92+X30</f>
        <v>300757.43000000005</v>
      </c>
      <c r="X144" s="3"/>
      <c r="Y144" s="2"/>
    </row>
    <row r="145" spans="1:25" ht="16">
      <c r="A145" s="39"/>
      <c r="B145" s="39"/>
      <c r="C145" s="39"/>
      <c r="E145" s="79"/>
      <c r="F145" s="39"/>
      <c r="G145" s="79"/>
      <c r="H145" s="39"/>
      <c r="I145" s="39"/>
      <c r="J145" s="39"/>
      <c r="K145" s="79"/>
      <c r="L145" s="79"/>
      <c r="M145" s="79"/>
      <c r="N145" s="79"/>
      <c r="O145" s="86"/>
      <c r="P145" s="39"/>
      <c r="Q145" s="87"/>
      <c r="R145" s="72"/>
      <c r="S145" s="79"/>
      <c r="T145" s="79"/>
      <c r="U145" s="79"/>
      <c r="V145" s="72"/>
      <c r="W145" s="72"/>
      <c r="X145" s="79"/>
      <c r="Y145" s="2"/>
    </row>
    <row r="146" spans="1:25" ht="16">
      <c r="A146" s="39"/>
      <c r="B146" s="39"/>
      <c r="C146" s="39"/>
      <c r="E146" s="79"/>
      <c r="F146" s="39"/>
      <c r="G146" s="79"/>
      <c r="H146" s="39"/>
      <c r="I146" s="39"/>
      <c r="J146" s="39"/>
      <c r="K146" s="79"/>
      <c r="L146" s="79"/>
      <c r="M146" s="79"/>
      <c r="N146" s="79"/>
      <c r="O146" s="86"/>
      <c r="P146" s="39"/>
      <c r="Q146" s="87"/>
      <c r="R146" s="79"/>
      <c r="S146" s="79"/>
      <c r="T146" s="79"/>
      <c r="U146" s="79"/>
      <c r="V146" s="79"/>
      <c r="W146" s="72"/>
      <c r="X146" s="79"/>
      <c r="Y146" s="2"/>
    </row>
    <row r="147" spans="1:25" ht="16">
      <c r="A147" s="39"/>
      <c r="B147" s="39"/>
      <c r="C147" s="39"/>
      <c r="E147" s="79"/>
      <c r="F147" s="39"/>
      <c r="G147" s="79"/>
      <c r="H147" s="39"/>
      <c r="I147" s="39"/>
      <c r="J147" s="39"/>
      <c r="K147" s="79"/>
      <c r="L147" s="79"/>
      <c r="M147" s="79"/>
      <c r="N147" s="79"/>
      <c r="O147" s="86"/>
      <c r="P147" s="39"/>
      <c r="Q147" s="87"/>
      <c r="R147" s="79"/>
      <c r="S147" s="79"/>
      <c r="T147" s="79"/>
      <c r="U147" s="79"/>
      <c r="V147" s="79"/>
      <c r="W147" s="72"/>
      <c r="X147" s="79"/>
      <c r="Y147" s="2"/>
    </row>
    <row r="148" spans="1:25" ht="16">
      <c r="A148" s="39"/>
      <c r="B148" s="39"/>
      <c r="C148" s="39"/>
      <c r="E148" s="79"/>
      <c r="F148" s="39"/>
      <c r="G148" s="79"/>
      <c r="H148" s="39"/>
      <c r="I148" s="39"/>
      <c r="J148" s="39"/>
      <c r="K148" s="79"/>
      <c r="L148" s="79"/>
      <c r="M148" s="79"/>
      <c r="N148" s="79"/>
      <c r="O148" s="86"/>
      <c r="P148" s="39"/>
      <c r="Q148" s="87"/>
      <c r="R148" s="79"/>
      <c r="S148" s="79"/>
      <c r="T148" s="79"/>
      <c r="U148" s="79"/>
      <c r="V148" s="79"/>
      <c r="W148" s="72"/>
      <c r="X148" s="79"/>
      <c r="Y148" s="2"/>
    </row>
    <row r="149" spans="1:25" ht="16">
      <c r="A149" s="39"/>
      <c r="B149" s="39"/>
      <c r="C149" s="39"/>
      <c r="E149" s="79"/>
      <c r="F149" s="39"/>
      <c r="G149" s="79"/>
      <c r="H149" s="39"/>
      <c r="I149" s="39"/>
      <c r="J149" s="39"/>
      <c r="K149" s="79"/>
      <c r="L149" s="79"/>
      <c r="M149" s="79"/>
      <c r="N149" s="79"/>
      <c r="O149" s="86"/>
      <c r="P149" s="39"/>
      <c r="Q149" s="87"/>
      <c r="R149" s="79"/>
      <c r="S149" s="79"/>
      <c r="T149" s="79"/>
      <c r="U149" s="79"/>
      <c r="V149" s="79"/>
      <c r="W149" s="72"/>
      <c r="X149" s="79"/>
      <c r="Y149" s="2"/>
    </row>
    <row r="150" spans="1:25" ht="16">
      <c r="A150" s="39"/>
      <c r="B150" s="39"/>
      <c r="C150" s="39"/>
      <c r="E150" s="79"/>
      <c r="F150" s="39"/>
      <c r="G150" s="79"/>
      <c r="H150" s="39"/>
      <c r="I150" s="39"/>
      <c r="J150" s="39"/>
      <c r="K150" s="79"/>
      <c r="L150" s="79"/>
      <c r="M150" s="79"/>
      <c r="N150" s="79"/>
      <c r="O150" s="86"/>
      <c r="P150" s="39"/>
      <c r="Q150" s="87"/>
      <c r="R150" s="79"/>
      <c r="S150" s="79"/>
      <c r="T150" s="79"/>
      <c r="U150" s="79"/>
      <c r="V150" s="79"/>
      <c r="W150" s="72"/>
      <c r="X150" s="79"/>
      <c r="Y150" s="2"/>
    </row>
    <row r="151" spans="1:25" ht="16">
      <c r="A151" s="39"/>
      <c r="B151" s="39"/>
      <c r="C151" s="39"/>
      <c r="E151" s="79"/>
      <c r="F151" s="39"/>
      <c r="G151" s="79"/>
      <c r="H151" s="39"/>
      <c r="I151" s="39"/>
      <c r="J151" s="39"/>
      <c r="K151" s="79"/>
      <c r="L151" s="79"/>
      <c r="M151" s="79"/>
      <c r="N151" s="79"/>
      <c r="O151" s="86"/>
      <c r="P151" s="39"/>
      <c r="Q151" s="87"/>
      <c r="R151" s="79"/>
      <c r="S151" s="79"/>
      <c r="T151" s="79"/>
      <c r="U151" s="79"/>
      <c r="V151" s="79"/>
      <c r="W151" s="72"/>
      <c r="X151" s="79"/>
      <c r="Y151" s="2"/>
    </row>
    <row r="152" spans="1:25" ht="16">
      <c r="A152" s="39"/>
      <c r="B152" s="39"/>
      <c r="C152" s="39"/>
      <c r="E152" s="79"/>
      <c r="F152" s="39"/>
      <c r="G152" s="79"/>
      <c r="H152" s="39"/>
      <c r="I152" s="39"/>
      <c r="J152" s="39"/>
      <c r="K152" s="79"/>
      <c r="L152" s="79"/>
      <c r="M152" s="79"/>
      <c r="N152" s="79"/>
      <c r="O152" s="86"/>
      <c r="P152" s="39"/>
      <c r="Q152" s="87"/>
      <c r="R152" s="79"/>
      <c r="S152" s="79"/>
      <c r="T152" s="79"/>
      <c r="U152" s="79"/>
      <c r="V152" s="79"/>
      <c r="W152" s="72"/>
      <c r="X152" s="79"/>
      <c r="Y152" s="2"/>
    </row>
    <row r="153" spans="1:25" ht="16">
      <c r="A153" s="39"/>
      <c r="B153" s="39"/>
      <c r="C153" s="39"/>
      <c r="E153" s="79"/>
      <c r="F153" s="39"/>
      <c r="G153" s="79"/>
      <c r="H153" s="39"/>
      <c r="I153" s="39"/>
      <c r="J153" s="39"/>
      <c r="K153" s="79"/>
      <c r="L153" s="79"/>
      <c r="M153" s="79"/>
      <c r="N153" s="79"/>
      <c r="O153" s="86"/>
      <c r="P153" s="39"/>
      <c r="Q153" s="87"/>
      <c r="R153" s="79"/>
      <c r="S153" s="79"/>
      <c r="T153" s="79"/>
      <c r="U153" s="79"/>
      <c r="V153" s="79"/>
      <c r="W153" s="79"/>
      <c r="X153" s="79"/>
      <c r="Y153" s="2"/>
    </row>
    <row r="154" spans="1:25" ht="16">
      <c r="A154" s="39"/>
      <c r="B154" s="39"/>
      <c r="C154" s="39"/>
      <c r="E154" s="79"/>
      <c r="F154" s="39"/>
      <c r="G154" s="79"/>
      <c r="H154" s="39"/>
      <c r="I154" s="39"/>
      <c r="J154" s="39"/>
      <c r="K154" s="79"/>
      <c r="L154" s="79"/>
      <c r="M154" s="79"/>
      <c r="N154" s="79"/>
      <c r="O154" s="86"/>
      <c r="P154" s="39"/>
      <c r="Q154" s="87"/>
      <c r="R154" s="79"/>
      <c r="S154" s="79"/>
      <c r="T154" s="79"/>
      <c r="U154" s="79"/>
      <c r="V154" s="79"/>
      <c r="W154" s="79"/>
      <c r="X154" s="79"/>
      <c r="Y154" s="2"/>
    </row>
    <row r="155" spans="1:25" ht="16" hidden="1">
      <c r="A155" s="39"/>
      <c r="B155" s="39"/>
      <c r="C155" s="39"/>
      <c r="E155" s="79"/>
      <c r="F155" s="39"/>
      <c r="G155" s="79"/>
      <c r="H155" s="39"/>
      <c r="I155" s="39"/>
      <c r="J155" s="39"/>
      <c r="K155" s="79"/>
      <c r="L155" s="79"/>
      <c r="M155" s="79"/>
      <c r="N155" s="79"/>
      <c r="O155" s="39"/>
      <c r="P155" s="39"/>
      <c r="Q155" s="87"/>
      <c r="R155" s="72"/>
      <c r="S155" s="72"/>
      <c r="T155" s="79"/>
      <c r="U155" s="79"/>
      <c r="V155" s="79"/>
      <c r="W155" s="79"/>
      <c r="X155" s="79"/>
      <c r="Y155" s="2"/>
    </row>
    <row r="156" spans="1:25" ht="16" hidden="1">
      <c r="A156" s="39"/>
      <c r="B156" s="39"/>
      <c r="C156" s="88" t="s">
        <v>146</v>
      </c>
      <c r="E156" s="89"/>
      <c r="F156" s="90"/>
      <c r="G156" s="79"/>
      <c r="H156" s="39"/>
      <c r="I156" s="39"/>
      <c r="J156" s="39"/>
      <c r="K156" s="79"/>
      <c r="L156" s="79"/>
      <c r="M156" s="79"/>
      <c r="N156" s="79"/>
      <c r="O156" s="39"/>
      <c r="P156" s="39"/>
      <c r="Q156" s="91"/>
      <c r="R156" s="91"/>
      <c r="S156" s="91"/>
      <c r="T156" s="91" t="s">
        <v>147</v>
      </c>
      <c r="U156" s="79"/>
      <c r="V156" s="79"/>
      <c r="W156" s="72"/>
      <c r="X156" s="79"/>
      <c r="Y156" s="2"/>
    </row>
    <row r="157" spans="1:25" ht="20" hidden="1">
      <c r="A157" s="39"/>
      <c r="B157" s="39"/>
      <c r="C157" s="39"/>
      <c r="D157" s="97"/>
      <c r="E157" s="224" t="s">
        <v>288</v>
      </c>
      <c r="F157" s="224"/>
      <c r="G157" s="166"/>
      <c r="H157" s="167"/>
      <c r="I157" s="167"/>
      <c r="J157" s="167"/>
      <c r="K157" s="168"/>
      <c r="L157" s="168"/>
      <c r="M157" s="168"/>
      <c r="N157" s="168"/>
      <c r="O157" s="169"/>
      <c r="P157" s="169"/>
      <c r="Q157" s="170"/>
      <c r="R157" s="166"/>
      <c r="S157" s="166"/>
      <c r="T157" s="166"/>
      <c r="U157" s="224" t="s">
        <v>148</v>
      </c>
      <c r="V157" s="224"/>
      <c r="W157" s="224"/>
      <c r="X157" s="79"/>
      <c r="Y157" s="2"/>
    </row>
    <row r="158" spans="1:25" ht="20" hidden="1">
      <c r="A158" s="39"/>
      <c r="B158" s="39"/>
      <c r="C158" s="39"/>
      <c r="D158" s="97"/>
      <c r="E158" s="223" t="s">
        <v>289</v>
      </c>
      <c r="F158" s="223"/>
      <c r="G158" s="166"/>
      <c r="H158" s="167"/>
      <c r="I158" s="167"/>
      <c r="J158" s="167"/>
      <c r="K158" s="168"/>
      <c r="L158" s="168"/>
      <c r="M158" s="168"/>
      <c r="N158" s="168"/>
      <c r="O158" s="169"/>
      <c r="P158" s="169"/>
      <c r="Q158" s="170"/>
      <c r="R158" s="166"/>
      <c r="S158" s="166"/>
      <c r="T158" s="166"/>
      <c r="U158" s="223" t="s">
        <v>149</v>
      </c>
      <c r="V158" s="223"/>
      <c r="W158" s="223"/>
      <c r="X158" s="79"/>
      <c r="Y158" s="2"/>
    </row>
    <row r="159" spans="1:25" ht="20" hidden="1">
      <c r="A159" s="39"/>
      <c r="B159" s="39"/>
      <c r="C159" s="39"/>
      <c r="D159" s="97"/>
      <c r="E159" s="223" t="s">
        <v>150</v>
      </c>
      <c r="F159" s="223"/>
      <c r="G159" s="166"/>
      <c r="H159" s="167"/>
      <c r="I159" s="167"/>
      <c r="J159" s="167"/>
      <c r="K159" s="168"/>
      <c r="L159" s="168"/>
      <c r="M159" s="168"/>
      <c r="N159" s="168"/>
      <c r="O159" s="169"/>
      <c r="P159" s="169"/>
      <c r="Q159" s="171"/>
      <c r="R159" s="166"/>
      <c r="S159" s="166"/>
      <c r="T159" s="166"/>
      <c r="U159" s="223" t="s">
        <v>150</v>
      </c>
      <c r="V159" s="223"/>
      <c r="W159" s="223"/>
      <c r="X159" s="79"/>
      <c r="Y159" s="2"/>
    </row>
    <row r="160" spans="1:25" ht="20" hidden="1">
      <c r="A160" s="39"/>
      <c r="B160" s="39"/>
      <c r="C160" s="39"/>
      <c r="D160" s="97"/>
      <c r="E160" s="167"/>
      <c r="F160" s="167"/>
      <c r="G160" s="166"/>
      <c r="H160" s="166"/>
      <c r="I160" s="166"/>
      <c r="J160" s="167"/>
      <c r="K160" s="167"/>
      <c r="L160" s="167"/>
      <c r="M160" s="167"/>
      <c r="N160" s="166"/>
      <c r="O160" s="167"/>
      <c r="P160" s="167"/>
      <c r="Q160" s="172"/>
      <c r="R160" s="166"/>
      <c r="S160" s="166"/>
      <c r="T160" s="166"/>
      <c r="U160" s="167"/>
      <c r="V160" s="168"/>
      <c r="W160" s="168"/>
      <c r="X160" s="79"/>
      <c r="Y160" s="2"/>
    </row>
    <row r="161" spans="1:25" ht="20" hidden="1">
      <c r="A161" s="39"/>
      <c r="B161" s="39"/>
      <c r="C161" s="79"/>
      <c r="E161" s="168"/>
      <c r="F161" s="169"/>
      <c r="G161" s="168"/>
      <c r="H161" s="168"/>
      <c r="I161" s="168"/>
      <c r="J161" s="169"/>
      <c r="K161" s="168"/>
      <c r="L161" s="168"/>
      <c r="M161" s="168"/>
      <c r="N161" s="168"/>
      <c r="O161" s="168"/>
      <c r="P161" s="168"/>
      <c r="Q161" s="168"/>
      <c r="R161" s="168"/>
      <c r="S161" s="168"/>
      <c r="T161" s="168"/>
      <c r="U161" s="168"/>
      <c r="V161" s="168"/>
      <c r="W161" s="168"/>
      <c r="X161" s="79"/>
      <c r="Y161" s="2"/>
    </row>
    <row r="162" spans="1:25" ht="16" hidden="1">
      <c r="A162" s="39"/>
      <c r="B162" s="39"/>
      <c r="C162" s="79"/>
      <c r="E162" s="79"/>
      <c r="F162" s="39"/>
      <c r="G162" s="79"/>
      <c r="H162" s="79"/>
      <c r="I162" s="79"/>
      <c r="J162" s="3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2"/>
    </row>
    <row r="163" spans="1:25" ht="16" hidden="1">
      <c r="A163" s="39"/>
      <c r="B163" s="39"/>
      <c r="C163" s="79"/>
      <c r="E163" s="79"/>
      <c r="F163" s="39"/>
      <c r="G163" s="79"/>
      <c r="H163" s="79"/>
      <c r="I163" s="79"/>
      <c r="J163" s="3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2"/>
    </row>
    <row r="164" spans="1:25" ht="16">
      <c r="A164" s="39"/>
      <c r="B164" s="39"/>
      <c r="C164" s="79"/>
      <c r="E164" s="79"/>
      <c r="F164" s="39"/>
      <c r="G164" s="79"/>
      <c r="H164" s="79"/>
      <c r="I164" s="79"/>
      <c r="J164" s="3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2"/>
    </row>
    <row r="165" spans="1:25" ht="15" customHeight="1">
      <c r="A165" s="39"/>
      <c r="B165" s="39"/>
      <c r="C165" s="79"/>
      <c r="E165" s="79"/>
      <c r="F165" s="39"/>
      <c r="G165" s="79"/>
      <c r="H165" s="79"/>
      <c r="I165" s="79"/>
      <c r="J165" s="3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2"/>
    </row>
    <row r="166" spans="1:25" ht="16">
      <c r="A166" s="39"/>
      <c r="B166" s="39"/>
      <c r="C166" s="79"/>
      <c r="E166" s="79"/>
      <c r="F166" s="39"/>
      <c r="G166" s="79"/>
      <c r="H166" s="79"/>
      <c r="I166" s="79"/>
      <c r="J166" s="3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2"/>
    </row>
    <row r="167" spans="1:25" ht="16">
      <c r="A167" s="39"/>
      <c r="B167" s="39"/>
      <c r="C167" s="79"/>
      <c r="E167" s="79"/>
      <c r="F167" s="39"/>
      <c r="G167" s="79"/>
      <c r="H167" s="79"/>
      <c r="I167" s="79"/>
      <c r="J167" s="3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2"/>
    </row>
    <row r="168" spans="1:25" ht="16">
      <c r="A168" s="39"/>
      <c r="B168" s="39"/>
      <c r="C168" s="79"/>
      <c r="E168" s="79"/>
      <c r="F168" s="39"/>
      <c r="G168" s="79"/>
      <c r="H168" s="79"/>
      <c r="I168" s="79"/>
      <c r="J168" s="3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2"/>
    </row>
    <row r="169" spans="1:25" ht="16">
      <c r="A169" s="39"/>
      <c r="B169" s="39"/>
      <c r="C169" s="79"/>
      <c r="E169" s="79"/>
      <c r="F169" s="39"/>
      <c r="G169" s="79"/>
      <c r="H169" s="79"/>
      <c r="I169" s="79"/>
      <c r="J169" s="3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2"/>
    </row>
    <row r="170" spans="1:25" ht="16">
      <c r="A170" s="39"/>
      <c r="B170" s="39"/>
      <c r="C170" s="79"/>
      <c r="E170" s="79"/>
      <c r="F170" s="39"/>
      <c r="G170" s="79"/>
      <c r="H170" s="79"/>
      <c r="I170" s="79"/>
      <c r="J170" s="3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2"/>
    </row>
    <row r="171" spans="1:25" ht="16">
      <c r="A171" s="39"/>
      <c r="B171" s="39"/>
      <c r="C171" s="79"/>
      <c r="E171" s="79"/>
      <c r="F171" s="39"/>
      <c r="G171" s="79"/>
      <c r="H171" s="79"/>
      <c r="I171" s="79"/>
      <c r="J171" s="3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2"/>
    </row>
    <row r="172" spans="1:25" ht="16">
      <c r="A172" s="39"/>
      <c r="B172" s="39"/>
      <c r="C172" s="79"/>
      <c r="E172" s="79"/>
      <c r="F172" s="39"/>
      <c r="G172" s="79"/>
      <c r="H172" s="79"/>
      <c r="I172" s="79"/>
      <c r="J172" s="3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2"/>
    </row>
    <row r="173" spans="1:25" ht="16">
      <c r="A173" s="39"/>
      <c r="B173" s="39"/>
      <c r="C173" s="79"/>
      <c r="E173" s="79"/>
      <c r="F173" s="39"/>
      <c r="G173" s="79"/>
      <c r="H173" s="79"/>
      <c r="I173" s="79"/>
      <c r="J173" s="3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2"/>
    </row>
    <row r="174" spans="1:25" ht="16">
      <c r="A174" s="39"/>
      <c r="B174" s="39"/>
      <c r="C174" s="79"/>
      <c r="E174" s="79"/>
      <c r="F174" s="39"/>
      <c r="G174" s="79"/>
      <c r="H174" s="79"/>
      <c r="I174" s="79"/>
      <c r="J174" s="3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2"/>
    </row>
    <row r="175" spans="1:25" ht="16">
      <c r="Y175" s="2"/>
    </row>
    <row r="176" spans="1:25" ht="16">
      <c r="Y176" s="2"/>
    </row>
    <row r="177" spans="25:25" ht="16">
      <c r="Y177" s="2"/>
    </row>
    <row r="178" spans="25:25" ht="16">
      <c r="Y178" s="2"/>
    </row>
    <row r="179" spans="25:25" ht="16">
      <c r="Y179" s="2"/>
    </row>
    <row r="180" spans="25:25" ht="16">
      <c r="Y180" s="2"/>
    </row>
    <row r="181" spans="25:25" ht="16">
      <c r="Y181" s="2"/>
    </row>
    <row r="182" spans="25:25" ht="16">
      <c r="Y182" s="2"/>
    </row>
  </sheetData>
  <sheetProtection algorithmName="SHA-512" hashValue="QXCbS9XNN9OtalAIl6NG6ulCLViZ6hUNzabdqfYOFwKQBw5uj1kIyAGfl7yCp6dgUDMboNur81cG47mWGQomew==" saltValue="YMAqvuZZj5cUex2jYXo1Uw==" spinCount="100000" sheet="1" objects="1" scenarios="1" selectLockedCells="1" selectUnlockedCells="1"/>
  <mergeCells count="87">
    <mergeCell ref="A135:O135"/>
    <mergeCell ref="L97:L99"/>
    <mergeCell ref="J97:J99"/>
    <mergeCell ref="F36:F38"/>
    <mergeCell ref="L36:L38"/>
    <mergeCell ref="G97:G99"/>
    <mergeCell ref="H97:H99"/>
    <mergeCell ref="C97:C99"/>
    <mergeCell ref="A36:A38"/>
    <mergeCell ref="B36:B38"/>
    <mergeCell ref="C36:C38"/>
    <mergeCell ref="E36:E38"/>
    <mergeCell ref="G36:G38"/>
    <mergeCell ref="H36:H38"/>
    <mergeCell ref="I36:I38"/>
    <mergeCell ref="J36:J38"/>
    <mergeCell ref="A35:X35"/>
    <mergeCell ref="A30:O30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U159:W159"/>
    <mergeCell ref="E157:F157"/>
    <mergeCell ref="U157:W157"/>
    <mergeCell ref="A141:N141"/>
    <mergeCell ref="O141:O142"/>
    <mergeCell ref="P141:P142"/>
    <mergeCell ref="R141:R143"/>
    <mergeCell ref="S141:U141"/>
    <mergeCell ref="V141:V143"/>
    <mergeCell ref="W141:W143"/>
    <mergeCell ref="E142:N142"/>
    <mergeCell ref="E158:F158"/>
    <mergeCell ref="U158:W158"/>
    <mergeCell ref="E159:F159"/>
    <mergeCell ref="O36:O38"/>
    <mergeCell ref="M36:M38"/>
    <mergeCell ref="T36:V36"/>
    <mergeCell ref="X36:X38"/>
    <mergeCell ref="P36:P37"/>
    <mergeCell ref="Q36:Q37"/>
    <mergeCell ref="R36:R37"/>
    <mergeCell ref="S36:S38"/>
    <mergeCell ref="W36:W38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7:E99"/>
    <mergeCell ref="T4:V4"/>
    <mergeCell ref="W4:W6"/>
    <mergeCell ref="L4:L6"/>
    <mergeCell ref="D4:D6"/>
    <mergeCell ref="D36:D38"/>
    <mergeCell ref="D97:D99"/>
    <mergeCell ref="M97:M99"/>
    <mergeCell ref="F97:F99"/>
    <mergeCell ref="P4:P5"/>
    <mergeCell ref="Q4:Q5"/>
    <mergeCell ref="R4:R5"/>
    <mergeCell ref="S4:S6"/>
    <mergeCell ref="K97:K99"/>
    <mergeCell ref="K36:K38"/>
    <mergeCell ref="N36:N38"/>
  </mergeCells>
  <pageMargins left="0.25" right="0.25" top="0.75" bottom="0.75" header="0.3" footer="0.3"/>
  <pageSetup scale="36" fitToHeight="0" orientation="landscape" r:id="rId1"/>
  <headerFooter>
    <oddHeader xml:space="preserve">&amp;L&amp;G&amp;C&amp;"Century Gothic,Negrita"&amp;12AUTORIDAD PARA EL MANEJO SUSTENTABLE DE LA CUENCA Y DEL LAGO DE AMATITLÁN 
NÓMINA CORRESPONDIENTE AL MES DE FEBRERO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2023-03-06T16:58:10Z</dcterms:modified>
</cp:coreProperties>
</file>