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YWHhgowNaDrAmcCMweLxsvl7K56ZITOjcyJKAZ1/HFqru2iZFSBWmoJt0QAY8uBep9lHjNvYQxgFbQnGcMOV7g==" workbookSaltValue="SlOaxDDAf2Bj4Ve2qSIh/g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20" i="1" l="1"/>
  <c r="P20" i="1"/>
  <c r="Q20" i="1"/>
  <c r="K19" i="1"/>
  <c r="K14" i="1"/>
  <c r="K16" i="1"/>
  <c r="K17" i="1"/>
  <c r="J16" i="1"/>
  <c r="J17" i="1"/>
  <c r="J18" i="1"/>
  <c r="J19" i="1"/>
  <c r="J14" i="1"/>
  <c r="H16" i="1"/>
  <c r="H17" i="1"/>
  <c r="H18" i="1"/>
  <c r="H19" i="1"/>
  <c r="H14" i="1"/>
  <c r="E14" i="1"/>
  <c r="E16" i="1"/>
  <c r="E17" i="1"/>
  <c r="E18" i="1"/>
  <c r="E19" i="1"/>
  <c r="N17" i="1" l="1"/>
  <c r="M17" i="1"/>
  <c r="L17" i="1"/>
  <c r="O17" i="1"/>
  <c r="N16" i="1"/>
  <c r="L16" i="1"/>
  <c r="M16" i="1"/>
  <c r="O16" i="1"/>
  <c r="O14" i="1"/>
  <c r="M14" i="1"/>
  <c r="N14" i="1"/>
  <c r="L14" i="1"/>
  <c r="M19" i="1"/>
  <c r="O19" i="1"/>
  <c r="N19" i="1"/>
  <c r="L19" i="1"/>
  <c r="O18" i="1"/>
  <c r="N18" i="1"/>
  <c r="L18" i="1"/>
  <c r="M18" i="1"/>
  <c r="R16" i="1" l="1"/>
  <c r="S16" i="1"/>
  <c r="R17" i="1"/>
  <c r="S17" i="1" s="1"/>
  <c r="I13" i="1"/>
  <c r="D13" i="1"/>
  <c r="K13" i="1" l="1"/>
  <c r="E13" i="1"/>
  <c r="H13" i="1"/>
  <c r="J13" i="1"/>
  <c r="O13" i="1" l="1"/>
  <c r="N13" i="1"/>
  <c r="M13" i="1"/>
  <c r="L13" i="1"/>
  <c r="A14" i="1"/>
  <c r="A15" i="1" s="1"/>
  <c r="A16" i="1" s="1"/>
  <c r="A17" i="1" s="1"/>
  <c r="A18" i="1" s="1"/>
  <c r="A19" i="1" s="1"/>
  <c r="I15" i="1"/>
  <c r="I20" i="1" s="1"/>
  <c r="G15" i="1"/>
  <c r="G20" i="1" s="1"/>
  <c r="D15" i="1"/>
  <c r="K15" i="1" l="1"/>
  <c r="H15" i="1"/>
  <c r="H20" i="1" s="1"/>
  <c r="J15" i="1"/>
  <c r="J20" i="1" s="1"/>
  <c r="D20" i="1"/>
  <c r="E15" i="1"/>
  <c r="L15" i="1" l="1"/>
  <c r="O15" i="1"/>
  <c r="O20" i="1" s="1"/>
  <c r="N15" i="1"/>
  <c r="N20" i="1" s="1"/>
  <c r="M15" i="1"/>
  <c r="E20" i="1"/>
  <c r="L20" i="1" l="1"/>
  <c r="M20" i="1"/>
  <c r="R15" i="1"/>
  <c r="S15" i="1" s="1"/>
  <c r="R14" i="1"/>
  <c r="S14" i="1" s="1"/>
  <c r="K18" i="1"/>
  <c r="K20" i="1" s="1"/>
  <c r="R19" i="1" l="1"/>
  <c r="S19" i="1" s="1"/>
  <c r="R13" i="1"/>
  <c r="S13" i="1" s="1"/>
  <c r="R18" i="1"/>
  <c r="S18" i="1" s="1"/>
  <c r="S20" i="1" l="1"/>
  <c r="R20" i="1"/>
</calcChain>
</file>

<file path=xl/sharedStrings.xml><?xml version="1.0" encoding="utf-8"?>
<sst xmlns="http://schemas.openxmlformats.org/spreadsheetml/2006/main" count="53" uniqueCount="47">
  <si>
    <t xml:space="preserve"> </t>
  </si>
  <si>
    <t>No.</t>
  </si>
  <si>
    <t>NOMBRE</t>
  </si>
  <si>
    <t>Puesto Oficial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</si>
  <si>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</si>
  <si>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</si>
  <si>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</si>
  <si>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</si>
  <si>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</si>
  <si>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</si>
  <si>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</si>
  <si>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</si>
  <si>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</si>
  <si>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</si>
  <si>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</si>
  <si>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</si>
  <si>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</si>
  <si>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</si>
  <si>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</si>
  <si>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</si>
  <si>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</si>
  <si>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</si>
  <si>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</si>
  <si>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</si>
  <si>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</si>
  <si>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</si>
  <si>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</si>
  <si>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</si>
  <si>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</si>
  <si>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</si>
  <si>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</si>
  <si>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</si>
  <si>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</si>
  <si>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</si>
  <si>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</si>
  <si>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</si>
  <si>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</si>
  <si>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</si>
  <si>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</si>
  <si>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</si>
  <si>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</si>
  <si>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Rudy Rolando Hernández Juárez</t>
  </si>
  <si>
    <t xml:space="preserve">Jaquelin Abigail Alvarez Arana </t>
  </si>
  <si>
    <t xml:space="preserve">Encargada de Contabilidad </t>
  </si>
  <si>
    <t>AUTORIDAD PARA EL MANEJO SUSTENTABLE DE LA CUENCA Y DEL LAGO DE AMATITLÁN
NÓMINA DE SUELDOS PERSONAL CONTRATADO BAJO EL  RENGLÓN 021 "PERSONAL SUPERNUMERARIO"  
CORRESPONDIENTE A ENERO 2023</t>
  </si>
  <si>
    <t>Renglón 022</t>
  </si>
  <si>
    <t>Bono 
66-2001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</si>
</sst>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2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10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124549</xdr:colOff>
      <xdr:row>0</xdr:row>
      <xdr:rowOff>0</xdr:rowOff>
    </xdr:from>
    <xdr:to>
      <xdr:col>10</xdr:col>
      <xdr:colOff>154340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zoomScale="70" zoomScaleNormal="70" zoomScaleSheetLayoutView="53" zoomScalePageLayoutView="80" workbookViewId="0">
      <selection activeCell="J16" sqref="J16"/>
    </sheetView>
  </sheetViews>
  <sheetFormatPr baseColWidth="10" defaultColWidth="9" defaultRowHeight="16.5" x14ac:dyDescent="0.5"/>
  <cols>
    <col min="1" max="1" width="4.54296875" bestFit="1" customWidth="1"/>
    <col min="2" max="2" width="35" bestFit="1" customWidth="1"/>
    <col min="3" max="3" width="28.6328125" bestFit="1" customWidth="1"/>
    <col min="4" max="6" width="14" bestFit="1" customWidth="1"/>
    <col min="7" max="8" width="13.6328125" bestFit="1" customWidth="1"/>
    <col min="9" max="9" width="12.453125" bestFit="1" customWidth="1"/>
    <col min="10" max="10" width="12.453125" customWidth="1"/>
    <col min="11" max="12" width="28.36328125" bestFit="1" customWidth="1"/>
    <col min="13" max="13" width="17" bestFit="1" customWidth="1"/>
    <col min="14" max="14" width="10.6328125" bestFit="1" customWidth="1"/>
    <col min="15" max="15" width="12.453125" bestFit="1" customWidth="1"/>
    <col min="16" max="16" width="16.90625" bestFit="1" customWidth="1"/>
    <col min="17" max="17" width="10.7265625" bestFit="1" customWidth="1"/>
    <col min="18" max="18" width="14.54296875" bestFit="1" customWidth="1"/>
    <col min="19" max="19" width="13.6328125" bestFit="1" customWidth="1"/>
    <col min="22" max="22" width="12.36328125" customWidth="1"/>
  </cols>
  <sheetData>
    <row r="1" spans="1:22" x14ac:dyDescent="0.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 t="s">
        <v>0</v>
      </c>
      <c r="Q1" s="23"/>
      <c r="R1" s="23"/>
      <c r="S1" s="23"/>
      <c r="T1" s="2"/>
    </row>
    <row r="2" spans="1:22" x14ac:dyDescent="0.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"/>
    </row>
    <row r="3" spans="1:22" x14ac:dyDescent="0.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"/>
    </row>
    <row r="4" spans="1:22" x14ac:dyDescent="0.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"/>
    </row>
    <row r="5" spans="1:22" x14ac:dyDescent="0.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"/>
    </row>
    <row r="6" spans="1:22" s="1" customFormat="1" ht="59.25" customHeight="1" x14ac:dyDescent="0.5">
      <c r="A6" s="54" t="s">
        <v>44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"/>
    </row>
    <row r="7" spans="1:22" x14ac:dyDescent="0.5">
      <c r="A7" s="25"/>
      <c r="B7" s="25"/>
      <c r="C7" s="25"/>
      <c r="D7" s="25"/>
      <c r="E7" s="25"/>
      <c r="F7" s="26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"/>
    </row>
    <row r="8" spans="1:22" x14ac:dyDescent="0.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"/>
    </row>
    <row r="9" spans="1:22" ht="27" customHeight="1" x14ac:dyDescent="0.5">
      <c r="A9" s="51" t="s">
        <v>1</v>
      </c>
      <c r="B9" s="52" t="s">
        <v>2</v>
      </c>
      <c r="C9" s="52" t="s">
        <v>3</v>
      </c>
      <c r="D9" s="51" t="s">
        <v>4</v>
      </c>
      <c r="E9" s="51"/>
      <c r="F9" s="51"/>
      <c r="G9" s="51"/>
      <c r="H9" s="51"/>
      <c r="I9" s="51"/>
      <c r="J9" s="51"/>
      <c r="K9" s="52" t="s">
        <v>5</v>
      </c>
      <c r="L9" s="52" t="s">
        <v>5</v>
      </c>
      <c r="M9" s="51" t="s">
        <v>6</v>
      </c>
      <c r="N9" s="51"/>
      <c r="O9" s="51"/>
      <c r="P9" s="51"/>
      <c r="Q9" s="51"/>
      <c r="R9" s="52" t="s">
        <v>7</v>
      </c>
      <c r="S9" s="52" t="s">
        <v>8</v>
      </c>
      <c r="T9" s="2"/>
    </row>
    <row r="10" spans="1:22" ht="33" customHeight="1" x14ac:dyDescent="0.5">
      <c r="A10" s="51"/>
      <c r="B10" s="52"/>
      <c r="C10" s="52"/>
      <c r="D10" s="28" t="s">
        <v>9</v>
      </c>
      <c r="E10" s="28" t="s">
        <v>45</v>
      </c>
      <c r="F10" s="29" t="s">
        <v>10</v>
      </c>
      <c r="G10" s="51" t="s">
        <v>11</v>
      </c>
      <c r="H10" s="51"/>
      <c r="I10" s="51"/>
      <c r="J10" s="51"/>
      <c r="K10" s="52"/>
      <c r="L10" s="52"/>
      <c r="M10" s="28">
        <v>118</v>
      </c>
      <c r="N10" s="28">
        <v>202</v>
      </c>
      <c r="O10" s="28">
        <v>201</v>
      </c>
      <c r="P10" s="28">
        <v>102</v>
      </c>
      <c r="Q10" s="28">
        <v>203</v>
      </c>
      <c r="R10" s="52"/>
      <c r="S10" s="52"/>
      <c r="T10" s="2"/>
    </row>
    <row r="11" spans="1:22" x14ac:dyDescent="0.5">
      <c r="A11" s="55"/>
      <c r="B11" s="52"/>
      <c r="C11" s="52"/>
      <c r="D11" s="52" t="s">
        <v>12</v>
      </c>
      <c r="E11" s="52" t="s">
        <v>12</v>
      </c>
      <c r="F11" s="52" t="s">
        <v>13</v>
      </c>
      <c r="G11" s="52" t="s">
        <v>14</v>
      </c>
      <c r="H11" s="52" t="s">
        <v>14</v>
      </c>
      <c r="I11" s="52" t="s">
        <v>15</v>
      </c>
      <c r="J11" s="52" t="s">
        <v>46</v>
      </c>
      <c r="K11" s="52"/>
      <c r="L11" s="52"/>
      <c r="M11" s="52" t="s">
        <v>16</v>
      </c>
      <c r="N11" s="52" t="s">
        <v>17</v>
      </c>
      <c r="O11" s="52" t="s">
        <v>18</v>
      </c>
      <c r="P11" s="52" t="s">
        <v>19</v>
      </c>
      <c r="Q11" s="52" t="s">
        <v>20</v>
      </c>
      <c r="R11" s="52"/>
      <c r="S11" s="52"/>
      <c r="T11" s="2"/>
    </row>
    <row r="12" spans="1:22" ht="36" customHeight="1" x14ac:dyDescent="0.5">
      <c r="A12" s="55"/>
      <c r="B12" s="52"/>
      <c r="C12" s="52"/>
      <c r="D12" s="53"/>
      <c r="E12" s="53"/>
      <c r="F12" s="52"/>
      <c r="G12" s="53">
        <v>26</v>
      </c>
      <c r="H12" s="53">
        <v>27</v>
      </c>
      <c r="I12" s="53">
        <v>27</v>
      </c>
      <c r="J12" s="53">
        <v>28</v>
      </c>
      <c r="K12" s="52"/>
      <c r="L12" s="52"/>
      <c r="M12" s="53" t="s">
        <v>21</v>
      </c>
      <c r="N12" s="53">
        <v>26</v>
      </c>
      <c r="O12" s="53">
        <v>27</v>
      </c>
      <c r="P12" s="52"/>
      <c r="Q12" s="53"/>
      <c r="R12" s="52"/>
      <c r="S12" s="52"/>
      <c r="T12" s="2"/>
    </row>
    <row r="13" spans="1:22" ht="33.75" customHeight="1" x14ac:dyDescent="0.5">
      <c r="A13" s="30">
        <v>1</v>
      </c>
      <c r="B13" s="31" t="s">
        <v>41</v>
      </c>
      <c r="C13" s="31" t="s">
        <v>22</v>
      </c>
      <c r="D13" s="33">
        <f>(8700)</f>
        <v>8700</v>
      </c>
      <c r="E13" s="33">
        <f>(D13/31*17)</f>
        <v>4770.9677419354839</v>
      </c>
      <c r="F13" s="33">
        <v>0</v>
      </c>
      <c r="G13" s="33">
        <f>(2000)</f>
        <v>2000</v>
      </c>
      <c r="H13" s="33">
        <f>(G13/31*17)</f>
        <v>1096.7741935483871</v>
      </c>
      <c r="I13" s="33">
        <f>(250)</f>
        <v>250</v>
      </c>
      <c r="J13" s="33">
        <f>(I13/31*17)</f>
        <v>137.09677419354838</v>
      </c>
      <c r="K13" s="37">
        <f t="shared" ref="K13:K17" si="0">D13+G13+I13</f>
        <v>10950</v>
      </c>
      <c r="L13" s="47">
        <f>SUM(E13+H13+J13)</f>
        <v>6004.8387096774195</v>
      </c>
      <c r="M13" s="33">
        <f>(E13+H13)*15%</f>
        <v>880.16129032258061</v>
      </c>
      <c r="N13" s="33">
        <f>(E13+H13)*1.344%</f>
        <v>78.862451612903229</v>
      </c>
      <c r="O13" s="33">
        <f t="shared" ref="O13:O14" si="1">(E13+H13)*3%</f>
        <v>176.03225806451613</v>
      </c>
      <c r="P13" s="33">
        <v>0</v>
      </c>
      <c r="Q13" s="48">
        <v>50</v>
      </c>
      <c r="R13" s="33">
        <f t="shared" ref="R13:R19" si="2">SUM(M13:Q13)</f>
        <v>1185.056</v>
      </c>
      <c r="S13" s="34">
        <f t="shared" ref="S13:S19" si="3">L13-R13</f>
        <v>4819.7827096774199</v>
      </c>
      <c r="T13" s="2"/>
    </row>
    <row r="14" spans="1:22" ht="32.25" customHeight="1" x14ac:dyDescent="0.5">
      <c r="A14" s="30">
        <f>(A13+1)</f>
        <v>2</v>
      </c>
      <c r="B14" s="31" t="s">
        <v>23</v>
      </c>
      <c r="C14" s="31" t="s">
        <v>24</v>
      </c>
      <c r="D14" s="33">
        <v>8200</v>
      </c>
      <c r="E14" s="33">
        <f t="shared" ref="E14:E19" si="4">(D14/31*29)</f>
        <v>7670.967741935483</v>
      </c>
      <c r="F14" s="33">
        <v>0</v>
      </c>
      <c r="G14" s="33">
        <v>2000</v>
      </c>
      <c r="H14" s="33">
        <f t="shared" ref="H14:J19" si="5">(G14/31*29)</f>
        <v>1870.9677419354839</v>
      </c>
      <c r="I14" s="33">
        <v>250</v>
      </c>
      <c r="J14" s="33">
        <f t="shared" si="5"/>
        <v>233.87096774193549</v>
      </c>
      <c r="K14" s="37">
        <f t="shared" si="0"/>
        <v>10450</v>
      </c>
      <c r="L14" s="47">
        <f t="shared" ref="L14:L19" si="6">SUM(E14+H14+J14)</f>
        <v>9775.8064516129016</v>
      </c>
      <c r="M14" s="33">
        <f>(E14+H14)*15%</f>
        <v>1431.2903225806449</v>
      </c>
      <c r="N14" s="33">
        <f t="shared" ref="N14:N19" si="7">(E14+H14)*1.344%</f>
        <v>128.2436129032258</v>
      </c>
      <c r="O14" s="33">
        <f t="shared" si="1"/>
        <v>286.25806451612897</v>
      </c>
      <c r="P14" s="33">
        <v>0</v>
      </c>
      <c r="Q14" s="49">
        <v>218.2</v>
      </c>
      <c r="R14" s="33">
        <f t="shared" si="2"/>
        <v>2063.9919999999997</v>
      </c>
      <c r="S14" s="34">
        <f t="shared" si="3"/>
        <v>7711.8144516129014</v>
      </c>
      <c r="T14" s="2"/>
    </row>
    <row r="15" spans="1:22" ht="30.75" customHeight="1" x14ac:dyDescent="0.5">
      <c r="A15" s="30">
        <f t="shared" ref="A15:A19" si="8">(A14+1)</f>
        <v>3</v>
      </c>
      <c r="B15" s="31" t="s">
        <v>25</v>
      </c>
      <c r="C15" s="35" t="s">
        <v>37</v>
      </c>
      <c r="D15" s="36">
        <f>(5300)</f>
        <v>5300</v>
      </c>
      <c r="E15" s="33">
        <f t="shared" si="4"/>
        <v>4958.0645161290322</v>
      </c>
      <c r="F15" s="33">
        <v>0</v>
      </c>
      <c r="G15" s="36">
        <f>(2000)</f>
        <v>2000</v>
      </c>
      <c r="H15" s="33">
        <f t="shared" si="5"/>
        <v>1870.9677419354839</v>
      </c>
      <c r="I15" s="33">
        <f>(250)</f>
        <v>250</v>
      </c>
      <c r="J15" s="33">
        <f t="shared" ref="J15" si="9">(I15/31*29)</f>
        <v>233.87096774193549</v>
      </c>
      <c r="K15" s="37">
        <f t="shared" si="0"/>
        <v>7550</v>
      </c>
      <c r="L15" s="47">
        <f t="shared" si="6"/>
        <v>7062.9032258064517</v>
      </c>
      <c r="M15" s="33">
        <f>(E15+H15)*13%</f>
        <v>887.77419354838707</v>
      </c>
      <c r="N15" s="33">
        <f t="shared" si="7"/>
        <v>91.782193548387099</v>
      </c>
      <c r="O15" s="33">
        <f>(E15+H15)*3%</f>
        <v>204.87096774193549</v>
      </c>
      <c r="P15" s="33">
        <v>0</v>
      </c>
      <c r="Q15" s="36">
        <v>119.1</v>
      </c>
      <c r="R15" s="33">
        <f>SUM(M15:Q15)</f>
        <v>1303.5273548387095</v>
      </c>
      <c r="S15" s="34">
        <f>L15-R15</f>
        <v>5759.3758709677422</v>
      </c>
      <c r="T15" s="5"/>
      <c r="V15" s="4"/>
    </row>
    <row r="16" spans="1:22" ht="31.5" customHeight="1" x14ac:dyDescent="0.5">
      <c r="A16" s="30">
        <f t="shared" si="8"/>
        <v>4</v>
      </c>
      <c r="B16" s="31" t="s">
        <v>30</v>
      </c>
      <c r="C16" s="35" t="s">
        <v>31</v>
      </c>
      <c r="D16" s="36">
        <v>3500</v>
      </c>
      <c r="E16" s="33">
        <f t="shared" si="4"/>
        <v>3274.1935483870971</v>
      </c>
      <c r="F16" s="33">
        <v>0</v>
      </c>
      <c r="G16" s="36">
        <v>1500</v>
      </c>
      <c r="H16" s="33">
        <f t="shared" si="5"/>
        <v>1403.2258064516129</v>
      </c>
      <c r="I16" s="33">
        <v>250</v>
      </c>
      <c r="J16" s="33">
        <f t="shared" ref="J16" si="10">(I16/31*29)</f>
        <v>233.87096774193549</v>
      </c>
      <c r="K16" s="37">
        <f t="shared" si="0"/>
        <v>5250</v>
      </c>
      <c r="L16" s="47">
        <f t="shared" si="6"/>
        <v>4911.2903225806458</v>
      </c>
      <c r="M16" s="33">
        <f>(E16+H16)*12%</f>
        <v>561.29032258064524</v>
      </c>
      <c r="N16" s="33">
        <f t="shared" si="7"/>
        <v>62.864516129032268</v>
      </c>
      <c r="O16" s="33">
        <f t="shared" ref="O16:O19" si="11">(E16+H16)*3%</f>
        <v>140.32258064516131</v>
      </c>
      <c r="P16" s="33">
        <v>0</v>
      </c>
      <c r="Q16" s="36">
        <v>25</v>
      </c>
      <c r="R16" s="33">
        <f t="shared" si="2"/>
        <v>789.47741935483884</v>
      </c>
      <c r="S16" s="34">
        <f>L16-R16+0.01</f>
        <v>4121.8229032258068</v>
      </c>
      <c r="T16" s="2"/>
    </row>
    <row r="17" spans="1:20" ht="28.5" customHeight="1" x14ac:dyDescent="0.5">
      <c r="A17" s="30">
        <f t="shared" si="8"/>
        <v>5</v>
      </c>
      <c r="B17" s="32" t="s">
        <v>42</v>
      </c>
      <c r="C17" s="32" t="s">
        <v>43</v>
      </c>
      <c r="D17" s="36">
        <v>3500</v>
      </c>
      <c r="E17" s="33">
        <f t="shared" si="4"/>
        <v>3274.1935483870971</v>
      </c>
      <c r="F17" s="33">
        <v>0</v>
      </c>
      <c r="G17" s="36">
        <v>1500</v>
      </c>
      <c r="H17" s="33">
        <f t="shared" si="5"/>
        <v>1403.2258064516129</v>
      </c>
      <c r="I17" s="33">
        <v>250</v>
      </c>
      <c r="J17" s="33">
        <f t="shared" ref="J17" si="12">(I17/31*29)</f>
        <v>233.87096774193549</v>
      </c>
      <c r="K17" s="37">
        <f t="shared" si="0"/>
        <v>5250</v>
      </c>
      <c r="L17" s="47">
        <f t="shared" si="6"/>
        <v>4911.2903225806458</v>
      </c>
      <c r="M17" s="33">
        <f>(E17+H17)*12%</f>
        <v>561.29032258064524</v>
      </c>
      <c r="N17" s="33">
        <f t="shared" si="7"/>
        <v>62.864516129032268</v>
      </c>
      <c r="O17" s="33">
        <f t="shared" si="11"/>
        <v>140.32258064516131</v>
      </c>
      <c r="P17" s="33"/>
      <c r="Q17" s="36">
        <v>25</v>
      </c>
      <c r="R17" s="33">
        <f t="shared" si="2"/>
        <v>789.47741935483884</v>
      </c>
      <c r="S17" s="34">
        <f t="shared" si="3"/>
        <v>4121.8129032258066</v>
      </c>
      <c r="T17" s="2"/>
    </row>
    <row r="18" spans="1:20" ht="28.5" customHeight="1" x14ac:dyDescent="0.5">
      <c r="A18" s="30">
        <f t="shared" si="8"/>
        <v>6</v>
      </c>
      <c r="B18" s="31" t="s">
        <v>26</v>
      </c>
      <c r="C18" s="35" t="s">
        <v>27</v>
      </c>
      <c r="D18" s="36">
        <v>3000</v>
      </c>
      <c r="E18" s="33">
        <f t="shared" si="4"/>
        <v>2806.4516129032259</v>
      </c>
      <c r="F18" s="33">
        <v>0</v>
      </c>
      <c r="G18" s="36">
        <v>1500</v>
      </c>
      <c r="H18" s="33">
        <f t="shared" si="5"/>
        <v>1403.2258064516129</v>
      </c>
      <c r="I18" s="33">
        <v>250</v>
      </c>
      <c r="J18" s="33">
        <f t="shared" ref="J18" si="13">(I18/31*29)</f>
        <v>233.87096774193549</v>
      </c>
      <c r="K18" s="37">
        <f>D18+G18+I18</f>
        <v>4750</v>
      </c>
      <c r="L18" s="47">
        <f t="shared" si="6"/>
        <v>4443.5483870967746</v>
      </c>
      <c r="M18" s="33">
        <f>(E18+H18)*12%</f>
        <v>505.16129032258067</v>
      </c>
      <c r="N18" s="33">
        <f t="shared" si="7"/>
        <v>56.578064516129039</v>
      </c>
      <c r="O18" s="33">
        <f t="shared" si="11"/>
        <v>126.29032258064517</v>
      </c>
      <c r="P18" s="33">
        <v>0</v>
      </c>
      <c r="Q18" s="36">
        <v>0</v>
      </c>
      <c r="R18" s="33">
        <f t="shared" si="2"/>
        <v>688.02967741935481</v>
      </c>
      <c r="S18" s="34">
        <f t="shared" si="3"/>
        <v>3755.5187096774198</v>
      </c>
      <c r="T18" s="2"/>
    </row>
    <row r="19" spans="1:20" ht="33" customHeight="1" x14ac:dyDescent="0.5">
      <c r="A19" s="30">
        <f t="shared" si="8"/>
        <v>7</v>
      </c>
      <c r="B19" s="31" t="s">
        <v>28</v>
      </c>
      <c r="C19" s="35" t="s">
        <v>29</v>
      </c>
      <c r="D19" s="36">
        <v>3000</v>
      </c>
      <c r="E19" s="33">
        <f t="shared" si="4"/>
        <v>2806.4516129032259</v>
      </c>
      <c r="F19" s="33">
        <v>0</v>
      </c>
      <c r="G19" s="36">
        <v>1500</v>
      </c>
      <c r="H19" s="33">
        <f t="shared" si="5"/>
        <v>1403.2258064516129</v>
      </c>
      <c r="I19" s="33">
        <v>250</v>
      </c>
      <c r="J19" s="33">
        <f t="shared" ref="J19" si="14">(I19/31*29)</f>
        <v>233.87096774193549</v>
      </c>
      <c r="K19" s="37">
        <f t="shared" ref="K19" si="15">D19+G19+I19</f>
        <v>4750</v>
      </c>
      <c r="L19" s="47">
        <f t="shared" si="6"/>
        <v>4443.5483870967746</v>
      </c>
      <c r="M19" s="33">
        <f t="shared" ref="M19" si="16">(E19+H19)*12%</f>
        <v>505.16129032258067</v>
      </c>
      <c r="N19" s="33">
        <f t="shared" si="7"/>
        <v>56.578064516129039</v>
      </c>
      <c r="O19" s="33">
        <f t="shared" si="11"/>
        <v>126.29032258064517</v>
      </c>
      <c r="P19" s="33">
        <v>0</v>
      </c>
      <c r="Q19" s="36">
        <v>0</v>
      </c>
      <c r="R19" s="33">
        <f t="shared" si="2"/>
        <v>688.02967741935481</v>
      </c>
      <c r="S19" s="34">
        <f t="shared" si="3"/>
        <v>3755.5187096774198</v>
      </c>
      <c r="T19" s="2"/>
    </row>
    <row r="20" spans="1:20" ht="33.75" customHeight="1" x14ac:dyDescent="0.5">
      <c r="A20" s="38"/>
      <c r="B20" s="38"/>
      <c r="C20" s="50" t="s">
        <v>32</v>
      </c>
      <c r="D20" s="39">
        <f t="shared" ref="D20:R20" si="17">SUM(D13:D19)</f>
        <v>35200</v>
      </c>
      <c r="E20" s="39">
        <f t="shared" si="17"/>
        <v>29561.290322580651</v>
      </c>
      <c r="F20" s="39">
        <f t="shared" si="17"/>
        <v>0</v>
      </c>
      <c r="G20" s="39">
        <f t="shared" si="17"/>
        <v>12000</v>
      </c>
      <c r="H20" s="39">
        <f t="shared" si="17"/>
        <v>10451.612903225807</v>
      </c>
      <c r="I20" s="39">
        <f t="shared" si="17"/>
        <v>1750</v>
      </c>
      <c r="J20" s="39">
        <f t="shared" si="17"/>
        <v>1540.3225806451615</v>
      </c>
      <c r="K20" s="39">
        <f t="shared" si="17"/>
        <v>48950</v>
      </c>
      <c r="L20" s="39">
        <f t="shared" si="17"/>
        <v>41553.225806451606</v>
      </c>
      <c r="M20" s="39">
        <f t="shared" si="17"/>
        <v>5332.1290322580644</v>
      </c>
      <c r="N20" s="39">
        <f t="shared" si="17"/>
        <v>537.77341935483878</v>
      </c>
      <c r="O20" s="39">
        <f t="shared" si="17"/>
        <v>1200.3870967741937</v>
      </c>
      <c r="P20" s="39">
        <f t="shared" si="17"/>
        <v>0</v>
      </c>
      <c r="Q20" s="39">
        <f t="shared" si="17"/>
        <v>437.29999999999995</v>
      </c>
      <c r="R20" s="39">
        <f t="shared" si="17"/>
        <v>7507.5895483870972</v>
      </c>
      <c r="S20" s="39">
        <f>SUM(S13:S19)+0.01</f>
        <v>34045.656258064519</v>
      </c>
      <c r="T20" s="2"/>
    </row>
    <row r="21" spans="1:20" x14ac:dyDescent="0.5">
      <c r="A21" s="38"/>
      <c r="B21" s="38"/>
      <c r="C21" s="2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"/>
    </row>
    <row r="22" spans="1:20" x14ac:dyDescent="0.5">
      <c r="A22" s="38"/>
      <c r="B22" s="41"/>
      <c r="C22" s="41"/>
      <c r="D22" s="40"/>
      <c r="E22" s="40"/>
      <c r="F22" s="40"/>
      <c r="G22" s="40"/>
      <c r="H22" s="40"/>
      <c r="I22" s="40"/>
      <c r="J22" s="40"/>
      <c r="K22" s="40"/>
      <c r="L22" s="40"/>
      <c r="M22" s="42"/>
      <c r="N22" s="42"/>
      <c r="O22" s="42"/>
      <c r="P22" s="42"/>
      <c r="Q22" s="57"/>
      <c r="R22" s="57"/>
      <c r="S22" s="40"/>
      <c r="T22" s="2"/>
    </row>
    <row r="23" spans="1:20" ht="27.75" customHeight="1" x14ac:dyDescent="0.5">
      <c r="A23" s="23"/>
      <c r="B23" s="43"/>
      <c r="C23" s="41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4"/>
      <c r="O23" s="45"/>
      <c r="P23" s="45"/>
      <c r="Q23" s="46"/>
      <c r="R23" s="46"/>
      <c r="S23" s="27"/>
      <c r="T23" s="2"/>
    </row>
    <row r="24" spans="1:20" x14ac:dyDescent="0.5">
      <c r="A24" s="23"/>
      <c r="B24" s="43"/>
      <c r="C24" s="41" t="s">
        <v>0</v>
      </c>
      <c r="D24" s="44"/>
      <c r="E24" s="44"/>
      <c r="F24" s="44"/>
      <c r="G24" s="44"/>
      <c r="H24" s="44"/>
      <c r="I24" s="44"/>
      <c r="J24" s="44"/>
      <c r="K24" s="44"/>
      <c r="L24" s="44"/>
      <c r="M24" s="45"/>
      <c r="N24" s="44"/>
      <c r="O24" s="45"/>
      <c r="P24" s="45"/>
      <c r="Q24" s="46"/>
      <c r="R24" s="46"/>
      <c r="S24" s="27"/>
      <c r="T24" s="2"/>
    </row>
    <row r="25" spans="1:20" x14ac:dyDescent="0.5">
      <c r="A25" s="23"/>
      <c r="B25" s="43"/>
      <c r="C25" s="41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44"/>
      <c r="O25" s="45"/>
      <c r="P25" s="45"/>
      <c r="Q25" s="46"/>
      <c r="R25" s="46"/>
      <c r="S25" s="27"/>
      <c r="T25" s="2"/>
    </row>
    <row r="26" spans="1:20" x14ac:dyDescent="0.5">
      <c r="A26" s="6"/>
      <c r="B26" s="9"/>
      <c r="C26" s="7"/>
      <c r="D26" s="8"/>
      <c r="E26" s="8"/>
      <c r="F26" s="8"/>
      <c r="G26" s="8"/>
      <c r="H26" s="8"/>
      <c r="I26" s="8"/>
      <c r="J26" s="8"/>
      <c r="K26" s="8"/>
      <c r="L26" s="8"/>
      <c r="M26" s="10"/>
      <c r="N26" s="8"/>
      <c r="O26" s="10"/>
      <c r="P26" s="10"/>
      <c r="Q26" s="11"/>
      <c r="R26" s="11"/>
      <c r="S26" s="12"/>
      <c r="T26" s="2"/>
    </row>
    <row r="27" spans="1:20" x14ac:dyDescent="0.5">
      <c r="A27" s="6"/>
      <c r="B27" s="9"/>
      <c r="C27" s="7"/>
      <c r="D27" s="8"/>
      <c r="E27" s="8"/>
      <c r="F27" s="8"/>
      <c r="G27" s="8"/>
      <c r="H27" s="8"/>
      <c r="I27" s="8"/>
      <c r="J27" s="8"/>
      <c r="K27" s="8"/>
      <c r="L27" s="8"/>
      <c r="M27" s="10"/>
      <c r="N27" s="8"/>
      <c r="O27" s="10"/>
      <c r="P27" s="10"/>
      <c r="Q27" s="11"/>
      <c r="R27" s="11"/>
      <c r="S27" s="12"/>
      <c r="T27" s="2"/>
    </row>
    <row r="28" spans="1:20" ht="57" customHeight="1" x14ac:dyDescent="0.5">
      <c r="A28" s="6"/>
      <c r="B28" s="9"/>
      <c r="C28" s="7"/>
      <c r="D28" s="8"/>
      <c r="E28" s="8"/>
      <c r="F28" s="8"/>
      <c r="G28" s="8"/>
      <c r="H28" s="8"/>
      <c r="I28" s="8"/>
      <c r="J28" s="8"/>
      <c r="K28" s="8"/>
      <c r="L28" s="8"/>
      <c r="M28" s="13"/>
      <c r="N28" s="10"/>
      <c r="O28" s="10"/>
      <c r="P28" s="12"/>
      <c r="Q28" s="12"/>
      <c r="R28" s="12"/>
      <c r="S28" s="12"/>
      <c r="T28" s="2"/>
    </row>
    <row r="29" spans="1:20" x14ac:dyDescent="0.5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2"/>
      <c r="N29" s="13"/>
      <c r="O29" s="56"/>
      <c r="P29" s="56"/>
      <c r="Q29" s="12"/>
      <c r="R29" s="12"/>
      <c r="S29" s="12"/>
      <c r="T29" s="2"/>
    </row>
    <row r="30" spans="1:20" x14ac:dyDescent="0.5">
      <c r="A30" s="12"/>
      <c r="B30" s="13" t="s">
        <v>33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 t="s">
        <v>34</v>
      </c>
      <c r="O30" s="58"/>
      <c r="P30" s="58"/>
      <c r="Q30" s="58"/>
      <c r="R30" s="12"/>
      <c r="S30" s="12"/>
      <c r="T30" s="2"/>
    </row>
    <row r="31" spans="1:20" x14ac:dyDescent="0.5">
      <c r="A31" s="15"/>
      <c r="B31" s="20"/>
      <c r="C31" s="20" t="s">
        <v>35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59" t="s">
        <v>36</v>
      </c>
      <c r="P31" s="59"/>
      <c r="Q31" s="59"/>
      <c r="R31" s="12"/>
      <c r="S31" s="20"/>
      <c r="T31" s="2"/>
    </row>
    <row r="32" spans="1:20" x14ac:dyDescent="0.5">
      <c r="A32" s="15"/>
      <c r="B32" s="20"/>
      <c r="C32" s="20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56" t="s">
        <v>38</v>
      </c>
      <c r="P32" s="56"/>
      <c r="Q32" s="56"/>
      <c r="R32" s="20"/>
      <c r="S32" s="16" t="s">
        <v>40</v>
      </c>
      <c r="T32" s="2"/>
    </row>
    <row r="33" spans="1:20" ht="17.5" x14ac:dyDescent="0.5">
      <c r="A33" s="12"/>
      <c r="B33" s="20"/>
      <c r="C33" s="20" t="s">
        <v>39</v>
      </c>
      <c r="D33" s="12"/>
      <c r="E33" s="12"/>
      <c r="F33" s="12"/>
      <c r="G33" s="12"/>
      <c r="H33" s="12"/>
      <c r="I33" s="12"/>
      <c r="J33" s="12"/>
      <c r="K33" s="12"/>
      <c r="L33" s="12"/>
      <c r="M33" s="17"/>
      <c r="N33" s="12"/>
      <c r="O33" s="56" t="s">
        <v>39</v>
      </c>
      <c r="P33" s="56"/>
      <c r="Q33" s="56"/>
      <c r="R33" s="18"/>
      <c r="S33" s="17"/>
      <c r="T33" s="2"/>
    </row>
    <row r="34" spans="1:20" ht="17.5" x14ac:dyDescent="0.5">
      <c r="A34" s="12"/>
      <c r="B34" s="20"/>
      <c r="C34" s="20"/>
      <c r="D34" s="12"/>
      <c r="E34" s="12"/>
      <c r="F34" s="12"/>
      <c r="G34" s="12"/>
      <c r="H34" s="12"/>
      <c r="I34" s="12"/>
      <c r="J34" s="12"/>
      <c r="K34" s="12"/>
      <c r="L34" s="12"/>
      <c r="M34" s="17"/>
      <c r="N34" s="17"/>
      <c r="O34" s="17"/>
      <c r="P34" s="17"/>
      <c r="Q34" s="17"/>
      <c r="R34" s="19"/>
      <c r="S34" s="17"/>
      <c r="T34" s="2"/>
    </row>
    <row r="35" spans="1:20" ht="17.5" x14ac:dyDescent="0.5">
      <c r="A35" s="17"/>
      <c r="B35" s="17"/>
      <c r="C35" s="17"/>
      <c r="D35" s="21"/>
      <c r="E35" s="21"/>
      <c r="F35" s="21"/>
      <c r="G35" s="21"/>
      <c r="H35" s="21"/>
      <c r="I35" s="21"/>
      <c r="J35" s="21"/>
      <c r="K35" s="21"/>
      <c r="L35" s="21"/>
      <c r="M35" s="17"/>
      <c r="N35" s="17"/>
      <c r="O35" s="17"/>
      <c r="P35" s="17"/>
      <c r="Q35" s="17"/>
      <c r="R35" s="17"/>
      <c r="S35" s="17"/>
    </row>
    <row r="36" spans="1:20" x14ac:dyDescent="0.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20" x14ac:dyDescent="0.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20" x14ac:dyDescent="0.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20" x14ac:dyDescent="0.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20" x14ac:dyDescent="0.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20" x14ac:dyDescent="0.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20" x14ac:dyDescent="0.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</sheetData>
  <sheetProtection algorithmName="SHA-512" hashValue="x47m1eISc3xA+Y7hl9PocuhxGQN704azBpmAJa7VZIBe/eOpvpU3Y3eiDDdwiMzP2CS6Uo9HAsWldDSbWuL2vg==" saltValue="nIbodbfCEjVT/60+rljOpA==" spinCount="100000" sheet="1" objects="1" scenarios="1" selectLockedCells="1" selectUnlockedCells="1"/>
  <mergeCells count="29">
    <mergeCell ref="O32:Q32"/>
    <mergeCell ref="O33:Q33"/>
    <mergeCell ref="K9:K12"/>
    <mergeCell ref="M9:Q9"/>
    <mergeCell ref="P11:P12"/>
    <mergeCell ref="Q22:R22"/>
    <mergeCell ref="O29:P29"/>
    <mergeCell ref="O30:Q30"/>
    <mergeCell ref="O31:Q31"/>
    <mergeCell ref="R9:R12"/>
    <mergeCell ref="Q11:Q12"/>
    <mergeCell ref="N11:N12"/>
    <mergeCell ref="O11:O12"/>
    <mergeCell ref="D9:J9"/>
    <mergeCell ref="I11:I12"/>
    <mergeCell ref="M11:M12"/>
    <mergeCell ref="L9:L12"/>
    <mergeCell ref="A6:S6"/>
    <mergeCell ref="A9:A12"/>
    <mergeCell ref="B9:B12"/>
    <mergeCell ref="C9:C12"/>
    <mergeCell ref="S9:S12"/>
    <mergeCell ref="D11:D12"/>
    <mergeCell ref="F11:F12"/>
    <mergeCell ref="G11:G12"/>
    <mergeCell ref="E11:E12"/>
    <mergeCell ref="H11:H12"/>
    <mergeCell ref="J11:J12"/>
    <mergeCell ref="G10:J10"/>
  </mergeCells>
  <phoneticPr fontId="11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2023-02-03T22:06:31Z</dcterms:modified>
</cp:coreProperties>
</file>