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1" l="1"/>
  <c r="S22" i="1"/>
  <c r="R22" i="1"/>
  <c r="Q22" i="1"/>
  <c r="P22" i="1"/>
  <c r="O22" i="1"/>
  <c r="N22" i="1"/>
  <c r="M22" i="1"/>
  <c r="L22" i="1"/>
  <c r="K22" i="1"/>
  <c r="J22" i="1"/>
  <c r="O21" i="1" l="1"/>
  <c r="T21" i="1"/>
  <c r="U21" i="1" s="1"/>
  <c r="T14" i="1"/>
  <c r="T15" i="1"/>
  <c r="T16" i="1"/>
  <c r="T17" i="1"/>
  <c r="T18" i="1"/>
  <c r="T19" i="1"/>
  <c r="T20" i="1"/>
  <c r="Q20" i="1"/>
  <c r="P20" i="1"/>
  <c r="O20" i="1"/>
  <c r="P21" i="1"/>
  <c r="L21" i="1"/>
  <c r="Q21" i="1" s="1"/>
  <c r="H21" i="1"/>
  <c r="N20" i="1" l="1"/>
  <c r="U20" i="1" s="1"/>
  <c r="N21" i="1"/>
  <c r="O13" i="1" l="1"/>
  <c r="Q17" i="1"/>
  <c r="Q16" i="1"/>
  <c r="Q15" i="1"/>
  <c r="Q13" i="1"/>
  <c r="P13" i="1"/>
  <c r="P15" i="1"/>
  <c r="P16" i="1"/>
  <c r="P17" i="1"/>
  <c r="P18" i="1"/>
  <c r="O18" i="1"/>
  <c r="O17" i="1"/>
  <c r="O16" i="1"/>
  <c r="O15" i="1"/>
  <c r="P19" i="1"/>
  <c r="Q18" i="1"/>
  <c r="N13" i="1"/>
  <c r="N15" i="1"/>
  <c r="N16" i="1"/>
  <c r="N17" i="1"/>
  <c r="N18" i="1"/>
  <c r="A15" i="1"/>
  <c r="A16" i="1" s="1"/>
  <c r="A17" i="1" s="1"/>
  <c r="A18" i="1" s="1"/>
  <c r="M14" i="1"/>
  <c r="L14" i="1"/>
  <c r="J14" i="1"/>
  <c r="Q14" i="1" l="1"/>
  <c r="U18" i="1"/>
  <c r="U15" i="1"/>
  <c r="U17" i="1"/>
  <c r="U16" i="1"/>
  <c r="P14" i="1"/>
  <c r="O14" i="1"/>
  <c r="T13" i="1"/>
  <c r="U13" i="1" s="1"/>
  <c r="N19" i="1"/>
  <c r="O19" i="1"/>
  <c r="Q19" i="1"/>
  <c r="N14" i="1"/>
  <c r="U14" i="1" l="1"/>
  <c r="U19" i="1"/>
  <c r="U22" i="1" l="1"/>
</calcChain>
</file>

<file path=xl/sharedStrings.xml><?xml version="1.0" encoding="utf-8"?>
<sst xmlns="http://schemas.openxmlformats.org/spreadsheetml/2006/main" count="60" uniqueCount="56">
  <si>
    <t xml:space="preserve"> </t>
  </si>
  <si>
    <t>No.</t>
  </si>
  <si>
    <t>PUESTO</t>
  </si>
  <si>
    <t>NIT</t>
  </si>
  <si>
    <t>NOMBRE</t>
  </si>
  <si>
    <t>Puesto Oficial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</si>
  <si>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</si>
  <si>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</si>
  <si>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</si>
  <si>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</si>
  <si>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</si>
  <si>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</si>
  <si>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</si>
  <si>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</si>
  <si>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</si>
  <si>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</si>
  <si>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</si>
  <si>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</si>
  <si>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</si>
  <si>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</si>
  <si>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</si>
  <si>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</si>
  <si>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</si>
  <si>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</si>
  <si>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</si>
  <si>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>Walter Gregorio Berganza Guinea</t>
  </si>
  <si>
    <t xml:space="preserve">Encargado de Presupuesto </t>
  </si>
  <si>
    <t>Sibia de Jesús Debroy Franco</t>
  </si>
  <si>
    <t>Encargada de Bodega</t>
  </si>
  <si>
    <t xml:space="preserve">Encargada de Inventarios </t>
  </si>
  <si>
    <t xml:space="preserve">Jaime Orlando Velásquez Santizo </t>
  </si>
  <si>
    <t xml:space="preserve">Encargado de Tesorería </t>
  </si>
  <si>
    <t>Elaboró:</t>
  </si>
  <si>
    <t>Vo.Bo.</t>
  </si>
  <si>
    <t>Edgar Rolando Zamora Ruiz</t>
  </si>
  <si>
    <t>Director Ejecutivo</t>
  </si>
  <si>
    <t>AMSA</t>
  </si>
  <si>
    <t>1/1</t>
  </si>
  <si>
    <t>CÓDIGO DE EMPLEADO</t>
  </si>
  <si>
    <t> 9901536147</t>
  </si>
  <si>
    <t xml:space="preserve">Jaquelin Abigail Alvarez Arana </t>
  </si>
  <si>
    <t xml:space="preserve">Encargada de Contabilidad </t>
  </si>
  <si>
    <t xml:space="preserve">DPI </t>
  </si>
  <si>
    <t>CONTRATO</t>
  </si>
  <si>
    <t>Juan Carlos Pérez Avilez</t>
  </si>
  <si>
    <t>Encargado de Nómina</t>
  </si>
  <si>
    <t>Stacy Irací Fuentes Rueda</t>
  </si>
  <si>
    <t>Encargada de Transportes</t>
  </si>
  <si>
    <t>Zonia Krisbell Gutierrez</t>
  </si>
  <si>
    <t>17-2022-021-AMSA</t>
  </si>
  <si>
    <t>Roberto Antonio Segura Hernandez</t>
  </si>
  <si>
    <t xml:space="preserve">Encargado de Compras </t>
  </si>
  <si>
    <t xml:space="preserve">Karen Rocio Villanueva Soto </t>
  </si>
  <si>
    <t>Encargada de caja chica y control de ingresos privativo</t>
  </si>
  <si>
    <t>AUTORIDAD PARA EL MANEJO SUSTENTABLE DE LA CUENCA Y DEL LAGO DE AMATITLÁN
NÓMINA DE SUELDOS PERSONAL CONTRATADO BAJO EL  RENGLÓN 021 "PERSONAL SUPERNUMERARIO"  
CORRESPONDIENTE AL MES DE ABRIL  2023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</si>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</sst>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5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Gill Sans MT"/>
      <family val="2"/>
      <scheme val="minor"/>
    </font>
    <font>
      <b/>
      <sz val="16"/>
      <name val="Century Gothic"/>
      <family val="2"/>
    </font>
    <font>
      <sz val="16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4" fillId="0" borderId="0" xfId="0" applyFont="1"/>
    <xf numFmtId="0" fontId="5" fillId="0" borderId="0" xfId="2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44" fontId="6" fillId="0" borderId="0" xfId="1" applyFont="1" applyFill="1" applyBorder="1" applyAlignment="1">
      <alignment vertical="center"/>
    </xf>
    <xf numFmtId="1" fontId="6" fillId="0" borderId="0" xfId="2" applyNumberFormat="1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49" fontId="6" fillId="0" borderId="3" xfId="3" applyNumberFormat="1" applyFont="1" applyBorder="1" applyAlignment="1">
      <alignment horizontal="center" vertical="center"/>
    </xf>
    <xf numFmtId="49" fontId="6" fillId="0" borderId="0" xfId="3" applyNumberFormat="1" applyFont="1" applyAlignment="1">
      <alignment horizontal="right" vertical="center"/>
    </xf>
    <xf numFmtId="49" fontId="6" fillId="0" borderId="0" xfId="2" applyNumberFormat="1" applyFont="1" applyAlignment="1">
      <alignment horizontal="center" vertical="center"/>
    </xf>
    <xf numFmtId="0" fontId="7" fillId="0" borderId="0" xfId="0" applyFont="1"/>
    <xf numFmtId="44" fontId="7" fillId="0" borderId="0" xfId="0" applyNumberFormat="1" applyFont="1"/>
    <xf numFmtId="164" fontId="7" fillId="0" borderId="0" xfId="0" applyNumberFormat="1" applyFont="1"/>
    <xf numFmtId="0" fontId="6" fillId="0" borderId="0" xfId="3" applyFont="1" applyAlignment="1">
      <alignment horizontal="center" vertical="center"/>
    </xf>
    <xf numFmtId="49" fontId="6" fillId="0" borderId="0" xfId="3" applyNumberFormat="1" applyFont="1" applyAlignment="1">
      <alignment horizontal="center" vertical="center"/>
    </xf>
    <xf numFmtId="44" fontId="7" fillId="0" borderId="0" xfId="1" applyFont="1"/>
    <xf numFmtId="0" fontId="8" fillId="0" borderId="0" xfId="0" applyFont="1"/>
    <xf numFmtId="0" fontId="9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3" applyFont="1" applyAlignment="1">
      <alignment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9" fillId="3" borderId="2" xfId="2" applyNumberFormat="1" applyFont="1" applyFill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4" fillId="0" borderId="0" xfId="0" applyFont="1"/>
    <xf numFmtId="1" fontId="9" fillId="0" borderId="1" xfId="0" applyNumberFormat="1" applyFont="1" applyFill="1" applyBorder="1" applyAlignment="1">
      <alignment horizontal="center" vertical="center"/>
    </xf>
    <xf numFmtId="14" fontId="9" fillId="0" borderId="1" xfId="2" applyNumberFormat="1" applyFont="1" applyFill="1" applyBorder="1" applyAlignment="1">
      <alignment horizontal="center" vertical="center" wrapText="1"/>
    </xf>
    <xf numFmtId="164" fontId="10" fillId="4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9" fillId="3" borderId="1" xfId="2" applyNumberFormat="1" applyFont="1" applyFill="1" applyBorder="1" applyAlignment="1">
      <alignment horizontal="center"/>
    </xf>
    <xf numFmtId="164" fontId="10" fillId="5" borderId="1" xfId="1" applyNumberFormat="1" applyFont="1" applyFill="1" applyBorder="1" applyAlignment="1">
      <alignment vertical="center"/>
    </xf>
    <xf numFmtId="0" fontId="9" fillId="0" borderId="4" xfId="2" applyFont="1" applyFill="1" applyBorder="1" applyAlignment="1">
      <alignment horizontal="center" vertical="center"/>
    </xf>
    <xf numFmtId="0" fontId="9" fillId="3" borderId="4" xfId="2" applyNumberFormat="1" applyFont="1" applyFill="1" applyBorder="1" applyAlignment="1">
      <alignment horizontal="center"/>
    </xf>
    <xf numFmtId="49" fontId="9" fillId="0" borderId="4" xfId="2" applyNumberFormat="1" applyFont="1" applyFill="1" applyBorder="1" applyAlignment="1">
      <alignment horizontal="left" vertical="center" wrapText="1"/>
    </xf>
    <xf numFmtId="14" fontId="9" fillId="3" borderId="4" xfId="2" applyNumberFormat="1" applyFont="1" applyFill="1" applyBorder="1" applyAlignment="1">
      <alignment horizontal="center" vertical="center" wrapText="1"/>
    </xf>
    <xf numFmtId="164" fontId="9" fillId="3" borderId="4" xfId="1" applyNumberFormat="1" applyFont="1" applyFill="1" applyBorder="1" applyAlignment="1">
      <alignment vertical="center"/>
    </xf>
    <xf numFmtId="164" fontId="9" fillId="3" borderId="4" xfId="2" applyNumberFormat="1" applyFont="1" applyFill="1" applyBorder="1" applyAlignment="1">
      <alignment horizontal="center" vertical="center" wrapText="1"/>
    </xf>
    <xf numFmtId="164" fontId="10" fillId="4" borderId="4" xfId="2" applyNumberFormat="1" applyFont="1" applyFill="1" applyBorder="1" applyAlignment="1">
      <alignment horizontal="center" vertical="center" wrapText="1"/>
    </xf>
    <xf numFmtId="164" fontId="9" fillId="0" borderId="4" xfId="2" applyNumberFormat="1" applyFont="1" applyFill="1" applyBorder="1" applyAlignment="1">
      <alignment horizontal="center" vertical="center" wrapText="1"/>
    </xf>
    <xf numFmtId="164" fontId="10" fillId="2" borderId="4" xfId="2" applyNumberFormat="1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44" fontId="10" fillId="5" borderId="1" xfId="1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124549</xdr:colOff>
      <xdr:row>0</xdr:row>
      <xdr:rowOff>0</xdr:rowOff>
    </xdr:from>
    <xdr:to>
      <xdr:col>14</xdr:col>
      <xdr:colOff>485497</xdr:colOff>
      <xdr:row>5</xdr:row>
      <xdr:rowOff>3858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362" y="0"/>
          <a:ext cx="3699305" cy="1075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55" zoomScaleNormal="55" zoomScaleSheetLayoutView="53" zoomScalePageLayoutView="80" workbookViewId="0">
      <selection activeCell="X13" sqref="X13"/>
    </sheetView>
  </sheetViews>
  <sheetFormatPr baseColWidth="10" defaultColWidth="9" defaultRowHeight="16.5" x14ac:dyDescent="0.5"/>
  <cols>
    <col min="1" max="1" width="4.453125" customWidth="1"/>
    <col min="2" max="2" width="19.08984375" hidden="1" customWidth="1"/>
    <col min="3" max="3" width="16.453125" hidden="1" customWidth="1"/>
    <col min="4" max="4" width="11.6328125" hidden="1" customWidth="1"/>
    <col min="5" max="5" width="42.7265625" customWidth="1"/>
    <col min="6" max="6" width="36" customWidth="1"/>
    <col min="7" max="7" width="13.7265625" hidden="1" customWidth="1"/>
    <col min="8" max="8" width="13.26953125" hidden="1" customWidth="1"/>
    <col min="9" max="9" width="8.984375E-2" customWidth="1"/>
    <col min="10" max="10" width="14.7265625" customWidth="1"/>
    <col min="11" max="11" width="14.453125" customWidth="1"/>
    <col min="12" max="12" width="15.7265625" customWidth="1"/>
    <col min="13" max="13" width="13.08984375" customWidth="1"/>
    <col min="14" max="14" width="18.36328125" customWidth="1"/>
    <col min="15" max="15" width="14.6328125" customWidth="1"/>
    <col min="16" max="16" width="13.6328125" customWidth="1"/>
    <col min="17" max="17" width="14.453125" customWidth="1"/>
    <col min="18" max="18" width="14.08984375" customWidth="1"/>
    <col min="19" max="19" width="12.08984375" customWidth="1"/>
    <col min="20" max="20" width="15.453125" customWidth="1"/>
    <col min="21" max="21" width="16.453125" customWidth="1"/>
    <col min="24" max="24" width="12.36328125" customWidth="1"/>
  </cols>
  <sheetData>
    <row r="1" spans="1:24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 t="s">
        <v>0</v>
      </c>
      <c r="S1" s="24"/>
      <c r="T1" s="24"/>
      <c r="U1" s="24"/>
      <c r="V1" s="2"/>
    </row>
    <row r="2" spans="1:24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"/>
    </row>
    <row r="3" spans="1:24" x14ac:dyDescent="0.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"/>
    </row>
    <row r="4" spans="1:24" x14ac:dyDescent="0.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"/>
    </row>
    <row r="5" spans="1:24" x14ac:dyDescent="0.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"/>
    </row>
    <row r="6" spans="1:24" s="1" customFormat="1" ht="59.25" customHeight="1" x14ac:dyDescent="0.5">
      <c r="A6" s="93" t="s">
        <v>54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3"/>
    </row>
    <row r="7" spans="1:24" x14ac:dyDescent="0.5">
      <c r="A7" s="26"/>
      <c r="B7" s="26"/>
      <c r="C7" s="26"/>
      <c r="D7" s="26"/>
      <c r="E7" s="26"/>
      <c r="F7" s="26"/>
      <c r="G7" s="26"/>
      <c r="H7" s="26"/>
      <c r="I7" s="26"/>
      <c r="J7" s="26"/>
      <c r="K7" s="27"/>
      <c r="L7" s="26"/>
      <c r="M7" s="26"/>
      <c r="N7" s="26"/>
      <c r="O7" s="26"/>
      <c r="P7" s="26"/>
      <c r="Q7" s="26"/>
      <c r="R7" s="26"/>
      <c r="S7" s="26"/>
      <c r="T7" s="26"/>
      <c r="U7" s="26"/>
      <c r="V7" s="2"/>
    </row>
    <row r="8" spans="1:24" x14ac:dyDescent="0.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"/>
    </row>
    <row r="9" spans="1:24" ht="27" customHeight="1" x14ac:dyDescent="0.5">
      <c r="A9" s="91" t="s">
        <v>1</v>
      </c>
      <c r="B9" s="91" t="s">
        <v>43</v>
      </c>
      <c r="C9" s="87" t="s">
        <v>42</v>
      </c>
      <c r="D9" s="87" t="s">
        <v>3</v>
      </c>
      <c r="E9" s="87" t="s">
        <v>4</v>
      </c>
      <c r="F9" s="87" t="s">
        <v>5</v>
      </c>
      <c r="G9" s="91" t="s">
        <v>2</v>
      </c>
      <c r="H9" s="87" t="s">
        <v>38</v>
      </c>
      <c r="I9" s="87" t="s">
        <v>6</v>
      </c>
      <c r="J9" s="91" t="s">
        <v>7</v>
      </c>
      <c r="K9" s="91"/>
      <c r="L9" s="91"/>
      <c r="M9" s="91"/>
      <c r="N9" s="87" t="s">
        <v>8</v>
      </c>
      <c r="O9" s="91" t="s">
        <v>9</v>
      </c>
      <c r="P9" s="91"/>
      <c r="Q9" s="91"/>
      <c r="R9" s="91"/>
      <c r="S9" s="91"/>
      <c r="T9" s="87" t="s">
        <v>10</v>
      </c>
      <c r="U9" s="87" t="s">
        <v>11</v>
      </c>
      <c r="V9" s="2"/>
    </row>
    <row r="10" spans="1:24" ht="33" customHeight="1" x14ac:dyDescent="0.5">
      <c r="A10" s="91"/>
      <c r="B10" s="91"/>
      <c r="C10" s="87"/>
      <c r="D10" s="87"/>
      <c r="E10" s="87"/>
      <c r="F10" s="87"/>
      <c r="G10" s="91"/>
      <c r="H10" s="87"/>
      <c r="I10" s="87"/>
      <c r="J10" s="56" t="s">
        <v>12</v>
      </c>
      <c r="K10" s="55" t="s">
        <v>13</v>
      </c>
      <c r="L10" s="91" t="s">
        <v>14</v>
      </c>
      <c r="M10" s="91"/>
      <c r="N10" s="87"/>
      <c r="O10" s="56">
        <v>118</v>
      </c>
      <c r="P10" s="56">
        <v>202</v>
      </c>
      <c r="Q10" s="56">
        <v>201</v>
      </c>
      <c r="R10" s="56">
        <v>102</v>
      </c>
      <c r="S10" s="56">
        <v>203</v>
      </c>
      <c r="T10" s="87"/>
      <c r="U10" s="87"/>
      <c r="V10" s="2"/>
    </row>
    <row r="11" spans="1:24" ht="17.25" customHeight="1" x14ac:dyDescent="0.5">
      <c r="A11" s="94"/>
      <c r="B11" s="91"/>
      <c r="C11" s="92"/>
      <c r="D11" s="92"/>
      <c r="E11" s="87"/>
      <c r="F11" s="87"/>
      <c r="G11" s="91"/>
      <c r="H11" s="87"/>
      <c r="I11" s="87"/>
      <c r="J11" s="87" t="s">
        <v>15</v>
      </c>
      <c r="K11" s="87" t="s">
        <v>16</v>
      </c>
      <c r="L11" s="87" t="s">
        <v>17</v>
      </c>
      <c r="M11" s="87" t="s">
        <v>18</v>
      </c>
      <c r="N11" s="87"/>
      <c r="O11" s="87" t="s">
        <v>19</v>
      </c>
      <c r="P11" s="87" t="s">
        <v>20</v>
      </c>
      <c r="Q11" s="87" t="s">
        <v>21</v>
      </c>
      <c r="R11" s="87" t="s">
        <v>22</v>
      </c>
      <c r="S11" s="87" t="s">
        <v>23</v>
      </c>
      <c r="T11" s="87"/>
      <c r="U11" s="87"/>
      <c r="V11" s="2"/>
    </row>
    <row r="12" spans="1:24" ht="36" customHeight="1" x14ac:dyDescent="0.5">
      <c r="A12" s="94"/>
      <c r="B12" s="91"/>
      <c r="C12" s="92"/>
      <c r="D12" s="92"/>
      <c r="E12" s="87"/>
      <c r="F12" s="87"/>
      <c r="G12" s="91"/>
      <c r="H12" s="87"/>
      <c r="I12" s="87"/>
      <c r="J12" s="92"/>
      <c r="K12" s="87"/>
      <c r="L12" s="92">
        <v>26</v>
      </c>
      <c r="M12" s="92">
        <v>27</v>
      </c>
      <c r="N12" s="87"/>
      <c r="O12" s="92" t="s">
        <v>24</v>
      </c>
      <c r="P12" s="92">
        <v>26</v>
      </c>
      <c r="Q12" s="92">
        <v>27</v>
      </c>
      <c r="R12" s="87"/>
      <c r="S12" s="92"/>
      <c r="T12" s="87"/>
      <c r="U12" s="87"/>
      <c r="V12" s="2"/>
    </row>
    <row r="13" spans="1:24" ht="32.25" customHeight="1" x14ac:dyDescent="0.5">
      <c r="A13" s="29">
        <v>1</v>
      </c>
      <c r="B13" s="30"/>
      <c r="C13" s="38">
        <v>2081243812214</v>
      </c>
      <c r="D13" s="32">
        <v>85173452</v>
      </c>
      <c r="E13" s="68" t="s">
        <v>25</v>
      </c>
      <c r="F13" s="33" t="s">
        <v>26</v>
      </c>
      <c r="G13" s="29">
        <v>775402</v>
      </c>
      <c r="H13" s="34" t="s">
        <v>39</v>
      </c>
      <c r="I13" s="35">
        <v>44502</v>
      </c>
      <c r="J13" s="36">
        <v>8200</v>
      </c>
      <c r="K13" s="36">
        <v>0</v>
      </c>
      <c r="L13" s="36">
        <v>2000</v>
      </c>
      <c r="M13" s="36">
        <v>250</v>
      </c>
      <c r="N13" s="42">
        <f t="shared" ref="N13:N19" si="0">J13+L13+M13</f>
        <v>10450</v>
      </c>
      <c r="O13" s="36">
        <f>(J13+L13)*15%</f>
        <v>1530</v>
      </c>
      <c r="P13" s="36">
        <f>(J13+L13)*1.344%</f>
        <v>137.08799999999999</v>
      </c>
      <c r="Q13" s="36">
        <f>(J13+L13)*3%</f>
        <v>306</v>
      </c>
      <c r="R13" s="36"/>
      <c r="S13" s="53">
        <v>218.2</v>
      </c>
      <c r="T13" s="36">
        <f t="shared" ref="T13:T21" si="1">SUM(O13:S13)</f>
        <v>2191.288</v>
      </c>
      <c r="U13" s="37">
        <f t="shared" ref="U13:U20" si="2">N13-T13</f>
        <v>8258.7119999999995</v>
      </c>
      <c r="V13" s="2"/>
    </row>
    <row r="14" spans="1:24" ht="30.75" customHeight="1" x14ac:dyDescent="0.5">
      <c r="A14" s="29">
        <v>2</v>
      </c>
      <c r="B14" s="30"/>
      <c r="C14" s="38">
        <v>2994803800101</v>
      </c>
      <c r="D14" s="32">
        <v>39455378</v>
      </c>
      <c r="E14" s="68" t="s">
        <v>44</v>
      </c>
      <c r="F14" s="39" t="s">
        <v>45</v>
      </c>
      <c r="G14" s="30">
        <v>775400</v>
      </c>
      <c r="H14" s="34">
        <v>990083401</v>
      </c>
      <c r="I14" s="40">
        <v>44685</v>
      </c>
      <c r="J14" s="41">
        <f>(5300)</f>
        <v>5300</v>
      </c>
      <c r="K14" s="36">
        <v>0</v>
      </c>
      <c r="L14" s="41">
        <f>(2000)</f>
        <v>2000</v>
      </c>
      <c r="M14" s="36">
        <f>(250)</f>
        <v>250</v>
      </c>
      <c r="N14" s="42">
        <f t="shared" si="0"/>
        <v>7550</v>
      </c>
      <c r="O14" s="36">
        <f>(J14+L14)*13%</f>
        <v>949</v>
      </c>
      <c r="P14" s="36">
        <f t="shared" ref="P14:P18" si="3">(J14+L14)*1.344%</f>
        <v>98.112000000000009</v>
      </c>
      <c r="Q14" s="36">
        <f>(J14+L14)*3%</f>
        <v>219</v>
      </c>
      <c r="R14" s="36">
        <v>0</v>
      </c>
      <c r="S14" s="53">
        <v>119.1</v>
      </c>
      <c r="T14" s="36">
        <f t="shared" si="1"/>
        <v>1385.212</v>
      </c>
      <c r="U14" s="37">
        <f t="shared" si="2"/>
        <v>6164.7880000000005</v>
      </c>
      <c r="V14" s="5"/>
      <c r="X14" s="4"/>
    </row>
    <row r="15" spans="1:24" ht="31.5" customHeight="1" x14ac:dyDescent="0.5">
      <c r="A15" s="29">
        <f t="shared" ref="A15:A18" si="4">(A14+1)</f>
        <v>3</v>
      </c>
      <c r="B15" s="30"/>
      <c r="C15" s="31">
        <v>2338131520101</v>
      </c>
      <c r="D15" s="32">
        <v>7719906</v>
      </c>
      <c r="E15" s="68" t="s">
        <v>30</v>
      </c>
      <c r="F15" s="39" t="s">
        <v>31</v>
      </c>
      <c r="G15" s="30">
        <v>775403</v>
      </c>
      <c r="H15" s="34">
        <v>9901513982</v>
      </c>
      <c r="I15" s="40">
        <v>44343</v>
      </c>
      <c r="J15" s="41">
        <v>3500</v>
      </c>
      <c r="K15" s="36">
        <v>0</v>
      </c>
      <c r="L15" s="41">
        <v>1500</v>
      </c>
      <c r="M15" s="36">
        <v>250</v>
      </c>
      <c r="N15" s="42">
        <f t="shared" si="0"/>
        <v>5250</v>
      </c>
      <c r="O15" s="36">
        <f t="shared" ref="O15:O19" si="5">(J15+L15)*12%</f>
        <v>600</v>
      </c>
      <c r="P15" s="36">
        <f t="shared" si="3"/>
        <v>67.2</v>
      </c>
      <c r="Q15" s="36">
        <f>(J15+L15)*3%</f>
        <v>150</v>
      </c>
      <c r="R15" s="36">
        <v>1216.17</v>
      </c>
      <c r="S15" s="53">
        <v>25</v>
      </c>
      <c r="T15" s="36">
        <f t="shared" si="1"/>
        <v>2058.37</v>
      </c>
      <c r="U15" s="37">
        <f t="shared" si="2"/>
        <v>3191.63</v>
      </c>
      <c r="V15" s="2"/>
    </row>
    <row r="16" spans="1:24" ht="28.5" customHeight="1" x14ac:dyDescent="0.5">
      <c r="A16" s="29">
        <f t="shared" si="4"/>
        <v>4</v>
      </c>
      <c r="B16" s="30"/>
      <c r="C16" s="44">
        <v>2070279190101</v>
      </c>
      <c r="D16" s="43">
        <v>104208694</v>
      </c>
      <c r="E16" s="69" t="s">
        <v>40</v>
      </c>
      <c r="F16" s="34" t="s">
        <v>41</v>
      </c>
      <c r="G16" s="29">
        <v>7754049</v>
      </c>
      <c r="H16" s="43">
        <v>9901478103</v>
      </c>
      <c r="I16" s="35">
        <v>44743</v>
      </c>
      <c r="J16" s="41">
        <v>3500</v>
      </c>
      <c r="K16" s="36">
        <v>0</v>
      </c>
      <c r="L16" s="41">
        <v>1500</v>
      </c>
      <c r="M16" s="36">
        <v>250</v>
      </c>
      <c r="N16" s="42">
        <f t="shared" si="0"/>
        <v>5250</v>
      </c>
      <c r="O16" s="36">
        <f t="shared" si="5"/>
        <v>600</v>
      </c>
      <c r="P16" s="36">
        <f t="shared" si="3"/>
        <v>67.2</v>
      </c>
      <c r="Q16" s="36">
        <f>(J16+L16)*3%</f>
        <v>150</v>
      </c>
      <c r="R16" s="36">
        <v>970.92</v>
      </c>
      <c r="S16" s="53">
        <v>25</v>
      </c>
      <c r="T16" s="36">
        <f t="shared" si="1"/>
        <v>1813.12</v>
      </c>
      <c r="U16" s="37">
        <f t="shared" si="2"/>
        <v>3436.88</v>
      </c>
      <c r="V16" s="2"/>
    </row>
    <row r="17" spans="1:22" ht="28.5" customHeight="1" x14ac:dyDescent="0.5">
      <c r="A17" s="29">
        <f t="shared" si="4"/>
        <v>5</v>
      </c>
      <c r="B17" s="30"/>
      <c r="C17" s="31">
        <v>2774778830508</v>
      </c>
      <c r="D17" s="32">
        <v>26424169</v>
      </c>
      <c r="E17" s="68" t="s">
        <v>27</v>
      </c>
      <c r="F17" s="39" t="s">
        <v>28</v>
      </c>
      <c r="G17" s="30">
        <v>1036787</v>
      </c>
      <c r="H17" s="34">
        <v>9901227385</v>
      </c>
      <c r="I17" s="40">
        <v>42128</v>
      </c>
      <c r="J17" s="41">
        <v>3000</v>
      </c>
      <c r="K17" s="36">
        <v>0</v>
      </c>
      <c r="L17" s="41">
        <v>1500</v>
      </c>
      <c r="M17" s="36">
        <v>250</v>
      </c>
      <c r="N17" s="42">
        <f t="shared" si="0"/>
        <v>4750</v>
      </c>
      <c r="O17" s="36">
        <f t="shared" si="5"/>
        <v>540</v>
      </c>
      <c r="P17" s="36">
        <f t="shared" si="3"/>
        <v>60.480000000000004</v>
      </c>
      <c r="Q17" s="36">
        <f>(J17+L17)*3%</f>
        <v>135</v>
      </c>
      <c r="R17" s="36">
        <v>0</v>
      </c>
      <c r="S17" s="53"/>
      <c r="T17" s="36">
        <f t="shared" si="1"/>
        <v>735.48</v>
      </c>
      <c r="U17" s="37">
        <f t="shared" si="2"/>
        <v>4014.52</v>
      </c>
      <c r="V17" s="2"/>
    </row>
    <row r="18" spans="1:22" ht="33" customHeight="1" x14ac:dyDescent="0.5">
      <c r="A18" s="29">
        <f t="shared" si="4"/>
        <v>6</v>
      </c>
      <c r="B18" s="30"/>
      <c r="C18" s="31">
        <v>2218533160101</v>
      </c>
      <c r="D18" s="32">
        <v>54125820</v>
      </c>
      <c r="E18" s="70" t="s">
        <v>48</v>
      </c>
      <c r="F18" s="39" t="s">
        <v>29</v>
      </c>
      <c r="G18" s="30">
        <v>1036788</v>
      </c>
      <c r="H18" s="34">
        <v>9901376522</v>
      </c>
      <c r="I18" s="40">
        <v>43102</v>
      </c>
      <c r="J18" s="41">
        <v>3000</v>
      </c>
      <c r="K18" s="36">
        <v>0</v>
      </c>
      <c r="L18" s="41">
        <v>1500</v>
      </c>
      <c r="M18" s="36">
        <v>250</v>
      </c>
      <c r="N18" s="42">
        <f t="shared" si="0"/>
        <v>4750</v>
      </c>
      <c r="O18" s="36">
        <f t="shared" si="5"/>
        <v>540</v>
      </c>
      <c r="P18" s="36">
        <f t="shared" si="3"/>
        <v>60.480000000000004</v>
      </c>
      <c r="Q18" s="36">
        <f t="shared" ref="Q18" si="6">(J18+L18)*3%</f>
        <v>135</v>
      </c>
      <c r="R18" s="36">
        <v>0</v>
      </c>
      <c r="S18" s="53">
        <v>0</v>
      </c>
      <c r="T18" s="36">
        <f t="shared" si="1"/>
        <v>735.48</v>
      </c>
      <c r="U18" s="37">
        <f t="shared" si="2"/>
        <v>4014.52</v>
      </c>
      <c r="V18" s="2"/>
    </row>
    <row r="19" spans="1:22" ht="33" customHeight="1" x14ac:dyDescent="0.5">
      <c r="A19" s="29">
        <v>7</v>
      </c>
      <c r="B19" s="30"/>
      <c r="C19" s="31"/>
      <c r="D19" s="32"/>
      <c r="E19" s="71" t="s">
        <v>46</v>
      </c>
      <c r="F19" s="39" t="s">
        <v>47</v>
      </c>
      <c r="G19" s="30">
        <v>1219525</v>
      </c>
      <c r="H19" s="34">
        <v>9901589855</v>
      </c>
      <c r="I19" s="40"/>
      <c r="J19" s="41">
        <v>4000</v>
      </c>
      <c r="K19" s="58"/>
      <c r="L19" s="41">
        <v>2000</v>
      </c>
      <c r="M19" s="36">
        <v>250</v>
      </c>
      <c r="N19" s="42">
        <f t="shared" si="0"/>
        <v>6250</v>
      </c>
      <c r="O19" s="36">
        <f t="shared" si="5"/>
        <v>720</v>
      </c>
      <c r="P19" s="36">
        <f>(J19+L19)*1.344%</f>
        <v>80.64</v>
      </c>
      <c r="Q19" s="36">
        <f>(J19+L19)*3%</f>
        <v>180</v>
      </c>
      <c r="R19" s="36"/>
      <c r="S19" s="53">
        <v>67.5</v>
      </c>
      <c r="T19" s="36">
        <f t="shared" si="1"/>
        <v>1048.1399999999999</v>
      </c>
      <c r="U19" s="37">
        <f t="shared" si="2"/>
        <v>5201.8600000000006</v>
      </c>
      <c r="V19" s="2"/>
    </row>
    <row r="20" spans="1:22" ht="33" customHeight="1" x14ac:dyDescent="0.5">
      <c r="A20" s="29">
        <v>1</v>
      </c>
      <c r="B20" s="30" t="s">
        <v>49</v>
      </c>
      <c r="C20" s="63">
        <v>2216935560101</v>
      </c>
      <c r="D20" s="32">
        <v>42919924</v>
      </c>
      <c r="E20" s="72" t="s">
        <v>50</v>
      </c>
      <c r="F20" s="30" t="s">
        <v>51</v>
      </c>
      <c r="G20" s="29">
        <v>775401</v>
      </c>
      <c r="H20" s="34">
        <v>9901550188</v>
      </c>
      <c r="I20" s="64">
        <v>44837</v>
      </c>
      <c r="J20" s="36">
        <v>8700</v>
      </c>
      <c r="K20" s="36">
        <v>0</v>
      </c>
      <c r="L20" s="36">
        <v>2000</v>
      </c>
      <c r="M20" s="36">
        <v>250</v>
      </c>
      <c r="N20" s="65">
        <f>J20+L20+M20</f>
        <v>10950</v>
      </c>
      <c r="O20" s="36">
        <f>(J20+L20)*15%</f>
        <v>1605</v>
      </c>
      <c r="P20" s="36">
        <f>(J20+L20)*1.344%</f>
        <v>143.80799999999999</v>
      </c>
      <c r="Q20" s="36">
        <f>(J20+L20)*3%</f>
        <v>321</v>
      </c>
      <c r="R20" s="36">
        <v>0</v>
      </c>
      <c r="S20" s="66">
        <v>251.2</v>
      </c>
      <c r="T20" s="36">
        <f t="shared" si="1"/>
        <v>2321.0079999999998</v>
      </c>
      <c r="U20" s="37">
        <f t="shared" si="2"/>
        <v>8628.9920000000002</v>
      </c>
      <c r="V20" s="2"/>
    </row>
    <row r="21" spans="1:22" ht="31" x14ac:dyDescent="0.5">
      <c r="A21" s="74">
        <v>2</v>
      </c>
      <c r="B21" s="67"/>
      <c r="C21" s="67"/>
      <c r="D21" s="67"/>
      <c r="E21" s="75" t="s">
        <v>52</v>
      </c>
      <c r="F21" s="76" t="s">
        <v>53</v>
      </c>
      <c r="G21" s="77">
        <v>44713</v>
      </c>
      <c r="H21" s="78">
        <f>(4500)</f>
        <v>4500</v>
      </c>
      <c r="I21" s="79">
        <v>0</v>
      </c>
      <c r="J21" s="78">
        <v>4500</v>
      </c>
      <c r="K21" s="79"/>
      <c r="L21" s="78">
        <f>2000</f>
        <v>2000</v>
      </c>
      <c r="M21" s="79">
        <v>250</v>
      </c>
      <c r="N21" s="80">
        <f>J21+L21+M21</f>
        <v>6750</v>
      </c>
      <c r="O21" s="79">
        <f>(J21+L21)*13%</f>
        <v>845</v>
      </c>
      <c r="P21" s="79">
        <f t="shared" ref="P21" si="7">(J21+L21)*1.344%</f>
        <v>87.36</v>
      </c>
      <c r="Q21" s="79">
        <f t="shared" ref="Q21" si="8">(J21+L21)*3%</f>
        <v>195</v>
      </c>
      <c r="R21" s="79">
        <v>0</v>
      </c>
      <c r="S21" s="81">
        <v>85.5</v>
      </c>
      <c r="T21" s="79">
        <f t="shared" si="1"/>
        <v>1212.8600000000001</v>
      </c>
      <c r="U21" s="82">
        <f>N21-T21</f>
        <v>5537.1399999999994</v>
      </c>
      <c r="V21" s="2"/>
    </row>
    <row r="22" spans="1:22" ht="27.75" customHeight="1" x14ac:dyDescent="0.5">
      <c r="A22" s="83"/>
      <c r="B22" s="83"/>
      <c r="C22" s="83"/>
      <c r="D22" s="83"/>
      <c r="E22" s="88" t="s">
        <v>55</v>
      </c>
      <c r="F22" s="88"/>
      <c r="G22" s="84"/>
      <c r="H22" s="84"/>
      <c r="I22" s="84"/>
      <c r="J22" s="85">
        <f t="shared" ref="J22:U22" si="9">SUM(J13:J21)</f>
        <v>43700</v>
      </c>
      <c r="K22" s="85">
        <f t="shared" si="9"/>
        <v>0</v>
      </c>
      <c r="L22" s="85">
        <f t="shared" si="9"/>
        <v>16000</v>
      </c>
      <c r="M22" s="85">
        <f t="shared" si="9"/>
        <v>2250</v>
      </c>
      <c r="N22" s="85">
        <f t="shared" si="9"/>
        <v>61950</v>
      </c>
      <c r="O22" s="85">
        <f t="shared" si="9"/>
        <v>7929</v>
      </c>
      <c r="P22" s="85">
        <f t="shared" si="9"/>
        <v>802.36800000000005</v>
      </c>
      <c r="Q22" s="85">
        <f t="shared" si="9"/>
        <v>1791</v>
      </c>
      <c r="R22" s="86">
        <f t="shared" si="9"/>
        <v>2187.09</v>
      </c>
      <c r="S22" s="73">
        <f t="shared" si="9"/>
        <v>791.5</v>
      </c>
      <c r="T22" s="73">
        <f t="shared" si="9"/>
        <v>13500.957999999999</v>
      </c>
      <c r="U22" s="85">
        <f t="shared" si="9"/>
        <v>48449.042000000001</v>
      </c>
      <c r="V22" s="2"/>
    </row>
    <row r="23" spans="1:22" ht="27.75" customHeight="1" x14ac:dyDescent="0.5">
      <c r="A23" s="45"/>
      <c r="B23" s="45"/>
      <c r="C23" s="45"/>
      <c r="D23" s="45"/>
      <c r="E23" s="47"/>
      <c r="F23" s="47"/>
      <c r="G23" s="47"/>
      <c r="H23" s="47"/>
      <c r="I23" s="47"/>
      <c r="J23" s="46"/>
      <c r="K23" s="46"/>
      <c r="L23" s="46"/>
      <c r="M23" s="46"/>
      <c r="N23" s="46"/>
      <c r="O23" s="48"/>
      <c r="P23" s="48"/>
      <c r="Q23" s="48"/>
      <c r="R23" s="51"/>
      <c r="S23" s="52"/>
      <c r="T23" s="52"/>
      <c r="U23" s="28"/>
      <c r="V23" s="2"/>
    </row>
    <row r="24" spans="1:22" x14ac:dyDescent="0.5">
      <c r="A24" s="24"/>
      <c r="B24" s="24"/>
      <c r="C24" s="24"/>
      <c r="D24" s="24"/>
      <c r="E24" s="49"/>
      <c r="F24" s="47"/>
      <c r="G24" s="47"/>
      <c r="H24" s="47"/>
      <c r="I24" s="47"/>
      <c r="J24" s="50"/>
      <c r="K24" s="50"/>
      <c r="L24" s="50"/>
      <c r="M24" s="50"/>
      <c r="N24" s="50"/>
      <c r="O24" s="51"/>
      <c r="P24" s="50"/>
      <c r="Q24" s="51"/>
      <c r="R24" s="51"/>
      <c r="S24" s="52"/>
      <c r="T24" s="52"/>
      <c r="U24" s="28"/>
      <c r="V24" s="2"/>
    </row>
    <row r="25" spans="1:22" x14ac:dyDescent="0.5">
      <c r="A25" s="24"/>
      <c r="B25" s="24"/>
      <c r="C25" s="24"/>
      <c r="D25" s="24"/>
      <c r="E25" s="49"/>
      <c r="F25" s="47" t="s">
        <v>0</v>
      </c>
      <c r="G25" s="47"/>
      <c r="H25" s="47"/>
      <c r="I25" s="47"/>
      <c r="J25" s="50"/>
      <c r="K25" s="50"/>
      <c r="L25" s="50"/>
      <c r="M25" s="50"/>
      <c r="N25" s="50"/>
      <c r="O25" s="51"/>
      <c r="P25" s="50"/>
      <c r="Q25" s="51"/>
      <c r="R25" s="51"/>
      <c r="S25" s="52"/>
      <c r="T25" s="52"/>
      <c r="U25" s="28"/>
      <c r="V25" s="2"/>
    </row>
    <row r="26" spans="1:22" x14ac:dyDescent="0.5">
      <c r="A26" s="24"/>
      <c r="B26" s="24"/>
      <c r="C26" s="24"/>
      <c r="D26" s="24"/>
      <c r="E26" s="49"/>
      <c r="F26" s="47"/>
      <c r="G26" s="47"/>
      <c r="H26" s="47"/>
      <c r="I26" s="47"/>
      <c r="J26" s="50"/>
      <c r="K26" s="50"/>
      <c r="L26" s="50"/>
      <c r="M26" s="50"/>
      <c r="N26" s="50"/>
      <c r="O26" s="51"/>
      <c r="P26" s="50"/>
      <c r="Q26" s="51"/>
      <c r="R26" s="10"/>
      <c r="S26" s="11"/>
      <c r="T26" s="11"/>
      <c r="U26" s="12"/>
      <c r="V26" s="2"/>
    </row>
    <row r="27" spans="1:22" x14ac:dyDescent="0.5">
      <c r="A27" s="6"/>
      <c r="B27" s="6"/>
      <c r="C27" s="6"/>
      <c r="D27" s="6"/>
      <c r="E27" s="9"/>
      <c r="F27" s="7"/>
      <c r="G27" s="7"/>
      <c r="H27" s="7"/>
      <c r="I27" s="7"/>
      <c r="J27" s="8"/>
      <c r="K27" s="8"/>
      <c r="L27" s="8"/>
      <c r="M27" s="8"/>
      <c r="N27" s="8"/>
      <c r="O27" s="10"/>
      <c r="P27" s="8"/>
      <c r="Q27" s="10"/>
      <c r="R27" s="10"/>
      <c r="S27" s="11"/>
      <c r="T27" s="11"/>
      <c r="U27" s="12"/>
      <c r="V27" s="2"/>
    </row>
    <row r="28" spans="1:22" x14ac:dyDescent="0.5">
      <c r="A28" s="6"/>
      <c r="B28" s="6"/>
      <c r="C28" s="6"/>
      <c r="D28" s="6"/>
      <c r="E28" s="9"/>
      <c r="F28" s="7"/>
      <c r="G28" s="7"/>
      <c r="H28" s="7"/>
      <c r="I28" s="7"/>
      <c r="J28" s="8"/>
      <c r="K28" s="8"/>
      <c r="L28" s="8"/>
      <c r="M28" s="8"/>
      <c r="N28" s="8"/>
      <c r="O28" s="13"/>
      <c r="P28" s="10"/>
      <c r="Q28" s="10"/>
      <c r="R28" s="54"/>
      <c r="S28" s="12"/>
      <c r="T28" s="12"/>
      <c r="U28" s="12"/>
      <c r="V28" s="2"/>
    </row>
    <row r="29" spans="1:22" x14ac:dyDescent="0.5">
      <c r="A29" s="6"/>
      <c r="B29" s="6"/>
      <c r="C29" s="6"/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2"/>
      <c r="P29" s="13"/>
      <c r="Q29" s="54"/>
      <c r="R29" s="59"/>
      <c r="S29" s="59"/>
      <c r="T29" s="12"/>
      <c r="U29" s="12"/>
      <c r="V29" s="2"/>
    </row>
    <row r="30" spans="1:22" x14ac:dyDescent="0.5">
      <c r="A30" s="12"/>
      <c r="B30" s="13"/>
      <c r="C30" s="13"/>
      <c r="D30" s="13"/>
      <c r="E30" s="13" t="s">
        <v>32</v>
      </c>
      <c r="F30" s="14"/>
      <c r="G30" s="21"/>
      <c r="H30" s="21"/>
      <c r="I30" s="20"/>
      <c r="J30" s="12"/>
      <c r="K30" s="12"/>
      <c r="L30" s="12"/>
      <c r="M30" s="12"/>
      <c r="N30" s="12"/>
      <c r="O30" s="12"/>
      <c r="P30" s="13" t="s">
        <v>33</v>
      </c>
      <c r="Q30" s="57"/>
      <c r="R30" s="57"/>
      <c r="S30" s="57"/>
      <c r="T30" s="12"/>
      <c r="U30" s="20"/>
      <c r="V30" s="2"/>
    </row>
    <row r="31" spans="1:22" ht="19.5" x14ac:dyDescent="0.5">
      <c r="A31" s="15"/>
      <c r="B31" s="15"/>
      <c r="C31" s="15"/>
      <c r="D31" s="15"/>
      <c r="E31" s="20"/>
      <c r="F31" s="60" t="s">
        <v>44</v>
      </c>
      <c r="G31" s="60"/>
      <c r="H31" s="60"/>
      <c r="I31" s="61"/>
      <c r="J31" s="61"/>
      <c r="K31" s="61"/>
      <c r="L31" s="61"/>
      <c r="M31" s="61"/>
      <c r="N31" s="61"/>
      <c r="O31" s="61"/>
      <c r="P31" s="89" t="s">
        <v>34</v>
      </c>
      <c r="Q31" s="89"/>
      <c r="R31" s="89"/>
      <c r="S31" s="89"/>
      <c r="T31" s="20"/>
      <c r="U31" s="16" t="s">
        <v>37</v>
      </c>
      <c r="V31" s="2"/>
    </row>
    <row r="32" spans="1:22" ht="19.5" x14ac:dyDescent="0.5">
      <c r="A32" s="15"/>
      <c r="B32" s="15"/>
      <c r="C32" s="15"/>
      <c r="D32" s="15"/>
      <c r="E32" s="20"/>
      <c r="F32" s="60" t="s">
        <v>45</v>
      </c>
      <c r="G32" s="60"/>
      <c r="H32" s="60"/>
      <c r="I32" s="61"/>
      <c r="J32" s="61"/>
      <c r="K32" s="61"/>
      <c r="L32" s="61"/>
      <c r="M32" s="61"/>
      <c r="N32" s="61"/>
      <c r="O32" s="61"/>
      <c r="P32" s="90" t="s">
        <v>35</v>
      </c>
      <c r="Q32" s="90"/>
      <c r="R32" s="90"/>
      <c r="S32" s="90"/>
      <c r="T32" s="18"/>
      <c r="U32" s="17"/>
      <c r="V32" s="2"/>
    </row>
    <row r="33" spans="1:22" ht="21.5" x14ac:dyDescent="0.5">
      <c r="A33" s="12"/>
      <c r="B33" s="12"/>
      <c r="C33" s="12"/>
      <c r="D33" s="12"/>
      <c r="E33" s="20"/>
      <c r="F33" s="60" t="s">
        <v>36</v>
      </c>
      <c r="G33" s="60"/>
      <c r="H33" s="60"/>
      <c r="I33" s="61"/>
      <c r="J33" s="61"/>
      <c r="K33" s="61"/>
      <c r="L33" s="61"/>
      <c r="M33" s="61"/>
      <c r="N33" s="61"/>
      <c r="O33" s="62"/>
      <c r="P33" s="90" t="s">
        <v>36</v>
      </c>
      <c r="Q33" s="90"/>
      <c r="R33" s="90"/>
      <c r="S33" s="90"/>
      <c r="T33" s="19"/>
      <c r="U33" s="17"/>
      <c r="V33" s="2"/>
    </row>
    <row r="34" spans="1:22" ht="21.5" x14ac:dyDescent="0.5">
      <c r="A34" s="12"/>
      <c r="B34" s="12"/>
      <c r="C34" s="12"/>
      <c r="D34" s="12"/>
      <c r="E34" s="20"/>
      <c r="F34" s="60"/>
      <c r="G34" s="60"/>
      <c r="H34" s="60"/>
      <c r="I34" s="61"/>
      <c r="J34" s="61"/>
      <c r="K34" s="61"/>
      <c r="L34" s="61"/>
      <c r="M34" s="61"/>
      <c r="N34" s="61"/>
      <c r="O34" s="62"/>
      <c r="P34" s="62"/>
      <c r="Q34" s="62"/>
      <c r="R34" s="62"/>
      <c r="S34" s="62"/>
      <c r="T34" s="17"/>
      <c r="U34" s="17"/>
    </row>
    <row r="35" spans="1:22" ht="17.5" x14ac:dyDescent="0.5">
      <c r="A35" s="17"/>
      <c r="B35" s="17"/>
      <c r="C35" s="17"/>
      <c r="D35" s="17"/>
      <c r="E35" s="17"/>
      <c r="F35" s="17"/>
      <c r="G35" s="17"/>
      <c r="H35" s="17"/>
      <c r="I35" s="17"/>
      <c r="J35" s="22"/>
      <c r="K35" s="22"/>
      <c r="L35" s="22"/>
      <c r="M35" s="22"/>
      <c r="N35" s="22"/>
      <c r="O35" s="17"/>
      <c r="P35" s="17"/>
      <c r="Q35" s="17"/>
      <c r="R35" s="23"/>
      <c r="S35" s="23"/>
      <c r="T35" s="23"/>
      <c r="U35" s="23"/>
    </row>
    <row r="36" spans="1:22" x14ac:dyDescent="0.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 spans="1:22" x14ac:dyDescent="0.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</row>
    <row r="38" spans="1:22" x14ac:dyDescent="0.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2" x14ac:dyDescent="0.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</row>
    <row r="40" spans="1:22" x14ac:dyDescent="0.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</row>
    <row r="41" spans="1:22" x14ac:dyDescent="0.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spans="1:22" x14ac:dyDescent="0.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</sheetData>
  <sheetProtection algorithmName="SHA-512" hashValue="uDlp7jfon73JChGZX331qiDStV6LydkqapsUXOn/Cib6gUeBs2wfK8JvTZl++TFCPkm+dA2j+oCTwN5cFacB/w==" saltValue="gGmwAoeBWvBvAWyA+WpmFA==" spinCount="100000" sheet="1" objects="1" scenarios="1" selectLockedCells="1" selectUnlockedCells="1"/>
  <mergeCells count="29">
    <mergeCell ref="D9:D12"/>
    <mergeCell ref="A6:U6"/>
    <mergeCell ref="A9:A12"/>
    <mergeCell ref="B9:B12"/>
    <mergeCell ref="C9:C12"/>
    <mergeCell ref="E9:E12"/>
    <mergeCell ref="F9:F12"/>
    <mergeCell ref="I9:I12"/>
    <mergeCell ref="U9:U12"/>
    <mergeCell ref="J11:J12"/>
    <mergeCell ref="K11:K12"/>
    <mergeCell ref="L11:L12"/>
    <mergeCell ref="L10:M10"/>
    <mergeCell ref="J9:M9"/>
    <mergeCell ref="M11:M12"/>
    <mergeCell ref="T9:T12"/>
    <mergeCell ref="S11:S12"/>
    <mergeCell ref="P11:P12"/>
    <mergeCell ref="Q11:Q12"/>
    <mergeCell ref="O11:O12"/>
    <mergeCell ref="H9:H12"/>
    <mergeCell ref="E22:F22"/>
    <mergeCell ref="P31:S31"/>
    <mergeCell ref="P32:S32"/>
    <mergeCell ref="P33:S33"/>
    <mergeCell ref="N9:N12"/>
    <mergeCell ref="O9:S9"/>
    <mergeCell ref="R11:R12"/>
    <mergeCell ref="G9:G12"/>
  </mergeCells>
  <phoneticPr fontId="12" type="noConversion"/>
  <pageMargins left="0.23622047244094491" right="0.23622047244094491" top="0.74803149606299213" bottom="0.74803149606299213" header="0.31496062992125984" footer="0.31496062992125984"/>
  <pageSetup scale="52" orientation="landscape" r:id="rId1"/>
  <headerFooter>
    <oddFooter>&amp;CPágina &amp;P&amp;R021 NÓMINA -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2023-04-24T16:51:21Z</dcterms:modified>
</cp:coreProperties>
</file>