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99DD1637-E01D-4F79-A5C0-EA62D49BA4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1" l="1"/>
  <c r="R21" i="1"/>
  <c r="T21" i="1"/>
  <c r="J20" i="1"/>
  <c r="M20" i="1"/>
  <c r="L20" i="1"/>
  <c r="O20" i="1" l="1"/>
  <c r="U20" i="1" s="1"/>
  <c r="Q20" i="1"/>
  <c r="P20" i="1"/>
  <c r="N20" i="1"/>
  <c r="M17" i="1"/>
  <c r="L17" i="1"/>
  <c r="J17" i="1"/>
  <c r="V20" i="1" l="1"/>
  <c r="O17" i="1"/>
  <c r="Q17" i="1"/>
  <c r="P17" i="1"/>
  <c r="N17" i="1"/>
  <c r="U17" i="1" l="1"/>
  <c r="V17" i="1" s="1"/>
  <c r="J13" i="1"/>
  <c r="J21" i="1" s="1"/>
  <c r="L13" i="1"/>
  <c r="L21" i="1" s="1"/>
  <c r="P13" i="1"/>
  <c r="Q13" i="1"/>
  <c r="O14" i="1"/>
  <c r="P14" i="1"/>
  <c r="Q14" i="1"/>
  <c r="O15" i="1"/>
  <c r="P15" i="1"/>
  <c r="Q15" i="1"/>
  <c r="O16" i="1"/>
  <c r="P16" i="1"/>
  <c r="Q16" i="1"/>
  <c r="O18" i="1"/>
  <c r="P18" i="1"/>
  <c r="Q18" i="1"/>
  <c r="O19" i="1"/>
  <c r="P19" i="1"/>
  <c r="Q19" i="1"/>
  <c r="M13" i="1"/>
  <c r="M21" i="1" s="1"/>
  <c r="N13" i="1"/>
  <c r="N14" i="1"/>
  <c r="N15" i="1"/>
  <c r="N16" i="1"/>
  <c r="N18" i="1"/>
  <c r="N19" i="1"/>
  <c r="O13" i="1" l="1"/>
  <c r="U14" i="1"/>
  <c r="U16" i="1"/>
  <c r="V16" i="1" s="1"/>
  <c r="O21" i="1"/>
  <c r="U13" i="1"/>
  <c r="U19" i="1"/>
  <c r="V19" i="1" s="1"/>
  <c r="N21" i="1"/>
  <c r="P21" i="1"/>
  <c r="Q21" i="1"/>
  <c r="U15" i="1"/>
  <c r="V15" i="1" s="1"/>
  <c r="V14" i="1"/>
  <c r="U18" i="1"/>
  <c r="V18" i="1" s="1"/>
  <c r="V13" i="1"/>
  <c r="U21" i="1" l="1"/>
</calcChain>
</file>

<file path=xl/sharedStrings.xml><?xml version="1.0" encoding="utf-8"?>
<sst xmlns="http://schemas.openxmlformats.org/spreadsheetml/2006/main" count="49" uniqueCount="48">
  <si>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</si>
  <si>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</si>
  <si>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</si>
  <si>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</si>
  <si>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</si>
  <si>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</si>
  <si>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</si>
  <si>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</si>
  <si>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</si>
  <si>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</si>
  <si>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</si>
  <si>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</si>
  <si>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</si>
  <si>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</si>
  <si>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</si>
  <si>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</si>
  <si>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</si>
  <si>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</si>
  <si>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</si>
  <si>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</si>
  <si>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</si>
  <si>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</si>
  <si>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</si>
  <si>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</si>
  <si>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</si>
  <si>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</si>
  <si>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</si>
  <si>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</si>
  <si>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</si>
  <si>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</si>
  <si>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</si>
  <si>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</si>
  <si>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</si>
  <si>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</si>
  <si>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</si>
  <si>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</si>
  <si>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</si>
  <si>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</si>
  <si>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</si>
  <si>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</si>
  <si>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</si>
  <si>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</si>
  <si>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 xml:space="preserve">Rudy Rolando Hernandez Juarez </t>
  </si>
  <si>
    <t>Encargado de caja chica y control de Ingresos Privativos</t>
  </si>
  <si>
    <t>Rene Antonio Rosales Vasquez</t>
  </si>
  <si>
    <t xml:space="preserve">Encargado de Cobro </t>
  </si>
  <si>
    <t>Decreto 81-70</t>
  </si>
  <si>
    <t>AUTORIDAD PARA EL MANEJO SUSTENTABLE DE LA CUENCA Y DEL LAGO DE AMATITLÁN
NÓMINA DE SUELDOS PERSONAL CONTRATADO BAJO EL  RENGLÓN 021 "PERSONAL SUPERNUMERARIO"  
CORRESPONDIENTE AL MES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</si>
</sst>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3" applyFont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164" fontId="9" fillId="2" borderId="1" xfId="2" applyNumberFormat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/>
    </xf>
    <xf numFmtId="164" fontId="9" fillId="4" borderId="1" xfId="1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1" fontId="9" fillId="0" borderId="0" xfId="2" applyNumberFormat="1" applyFont="1" applyAlignment="1">
      <alignment horizontal="center" vertical="center"/>
    </xf>
    <xf numFmtId="44" fontId="9" fillId="0" borderId="0" xfId="1" applyFont="1" applyFill="1" applyBorder="1" applyAlignment="1">
      <alignment horizontal="center" vertical="center"/>
    </xf>
    <xf numFmtId="1" fontId="9" fillId="0" borderId="0" xfId="2" applyNumberFormat="1" applyFont="1" applyAlignment="1">
      <alignment horizontal="left" vertical="center"/>
    </xf>
    <xf numFmtId="44" fontId="9" fillId="0" borderId="0" xfId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164" fontId="8" fillId="3" borderId="2" xfId="2" applyNumberFormat="1" applyFont="1" applyFill="1" applyBorder="1" applyAlignment="1">
      <alignment horizontal="center" vertical="center" wrapText="1"/>
    </xf>
    <xf numFmtId="164" fontId="9" fillId="4" borderId="1" xfId="2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2" applyNumberFormat="1" applyFont="1" applyBorder="1" applyAlignment="1">
      <alignment horizontal="center"/>
    </xf>
    <xf numFmtId="0" fontId="8" fillId="3" borderId="1" xfId="2" applyFont="1" applyFill="1" applyBorder="1" applyAlignment="1">
      <alignment horizontal="center"/>
    </xf>
    <xf numFmtId="164" fontId="9" fillId="5" borderId="1" xfId="1" applyNumberFormat="1" applyFont="1" applyFill="1" applyBorder="1" applyAlignment="1">
      <alignment vertical="center"/>
    </xf>
    <xf numFmtId="0" fontId="8" fillId="5" borderId="1" xfId="2" applyFont="1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/>
    </xf>
    <xf numFmtId="164" fontId="9" fillId="5" borderId="1" xfId="1" applyNumberFormat="1" applyFont="1" applyFill="1" applyBorder="1" applyAlignment="1">
      <alignment horizontal="center" vertical="center"/>
    </xf>
    <xf numFmtId="44" fontId="9" fillId="5" borderId="1" xfId="1" applyFont="1" applyFill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485497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zoomScale="70" zoomScaleNormal="70" zoomScaleSheetLayoutView="53" zoomScalePageLayoutView="80" workbookViewId="0">
      <selection activeCell="O17" sqref="O17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6" customWidth="1"/>
    <col min="7" max="7" width="13.77734375" hidden="1" customWidth="1"/>
    <col min="8" max="8" width="13.21875" hidden="1" customWidth="1"/>
    <col min="9" max="9" width="0.109375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2.109375" customWidth="1"/>
    <col min="20" max="20" width="13.33203125" bestFit="1" customWidth="1"/>
    <col min="21" max="21" width="15.44140625" customWidth="1"/>
    <col min="22" max="22" width="16.44140625" customWidth="1"/>
    <col min="25" max="25" width="12.33203125" customWidth="1"/>
  </cols>
  <sheetData>
    <row r="1" spans="1:25" x14ac:dyDescent="0.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 t="s">
        <v>0</v>
      </c>
      <c r="S1" s="14"/>
      <c r="T1" s="14"/>
      <c r="U1" s="14"/>
      <c r="V1" s="14"/>
      <c r="W1" s="2"/>
    </row>
    <row r="2" spans="1:25" x14ac:dyDescent="0.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2"/>
    </row>
    <row r="3" spans="1:25" x14ac:dyDescent="0.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2"/>
    </row>
    <row r="4" spans="1:25" x14ac:dyDescent="0.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2"/>
    </row>
    <row r="5" spans="1:25" x14ac:dyDescent="0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2"/>
    </row>
    <row r="6" spans="1:25" s="1" customFormat="1" ht="59.25" customHeight="1" x14ac:dyDescent="0.5">
      <c r="A6" s="65" t="s">
        <v>47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3"/>
    </row>
    <row r="7" spans="1:25" x14ac:dyDescent="0.5">
      <c r="A7" s="16"/>
      <c r="B7" s="16"/>
      <c r="C7" s="16"/>
      <c r="D7" s="16"/>
      <c r="E7" s="16"/>
      <c r="F7" s="16"/>
      <c r="G7" s="16"/>
      <c r="H7" s="16"/>
      <c r="I7" s="16"/>
      <c r="J7" s="16"/>
      <c r="K7" s="1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2"/>
    </row>
    <row r="8" spans="1:25" x14ac:dyDescent="0.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2"/>
    </row>
    <row r="9" spans="1:25" ht="27" customHeight="1" x14ac:dyDescent="0.5">
      <c r="A9" s="61" t="s">
        <v>1</v>
      </c>
      <c r="B9" s="61" t="s">
        <v>32</v>
      </c>
      <c r="C9" s="63" t="s">
        <v>31</v>
      </c>
      <c r="D9" s="63" t="s">
        <v>3</v>
      </c>
      <c r="E9" s="63" t="s">
        <v>4</v>
      </c>
      <c r="F9" s="63" t="s">
        <v>5</v>
      </c>
      <c r="G9" s="61" t="s">
        <v>2</v>
      </c>
      <c r="H9" s="63" t="s">
        <v>28</v>
      </c>
      <c r="I9" s="63" t="s">
        <v>6</v>
      </c>
      <c r="J9" s="61" t="s">
        <v>7</v>
      </c>
      <c r="K9" s="61"/>
      <c r="L9" s="61"/>
      <c r="M9" s="61"/>
      <c r="N9" s="63" t="s">
        <v>8</v>
      </c>
      <c r="O9" s="61" t="s">
        <v>9</v>
      </c>
      <c r="P9" s="61"/>
      <c r="Q9" s="61"/>
      <c r="R9" s="61"/>
      <c r="S9" s="61"/>
      <c r="T9" s="44"/>
      <c r="U9" s="63" t="s">
        <v>10</v>
      </c>
      <c r="V9" s="63" t="s">
        <v>11</v>
      </c>
      <c r="W9" s="2"/>
    </row>
    <row r="10" spans="1:25" ht="33" customHeight="1" x14ac:dyDescent="0.5">
      <c r="A10" s="61"/>
      <c r="B10" s="61"/>
      <c r="C10" s="63"/>
      <c r="D10" s="63"/>
      <c r="E10" s="63"/>
      <c r="F10" s="63"/>
      <c r="G10" s="61"/>
      <c r="H10" s="63"/>
      <c r="I10" s="63"/>
      <c r="J10" s="44" t="s">
        <v>12</v>
      </c>
      <c r="K10" s="43" t="s">
        <v>13</v>
      </c>
      <c r="L10" s="61" t="s">
        <v>14</v>
      </c>
      <c r="M10" s="61"/>
      <c r="N10" s="63"/>
      <c r="O10" s="44">
        <v>118</v>
      </c>
      <c r="P10" s="44">
        <v>202</v>
      </c>
      <c r="Q10" s="44">
        <v>201</v>
      </c>
      <c r="R10" s="44">
        <v>102</v>
      </c>
      <c r="S10" s="44">
        <v>203</v>
      </c>
      <c r="T10" s="58" t="s">
        <v>46</v>
      </c>
      <c r="U10" s="63"/>
      <c r="V10" s="63"/>
      <c r="W10" s="2"/>
    </row>
    <row r="11" spans="1:25" ht="17.25" customHeight="1" x14ac:dyDescent="0.5">
      <c r="A11" s="66"/>
      <c r="B11" s="61"/>
      <c r="C11" s="64"/>
      <c r="D11" s="64"/>
      <c r="E11" s="63"/>
      <c r="F11" s="63"/>
      <c r="G11" s="61"/>
      <c r="H11" s="63"/>
      <c r="I11" s="63"/>
      <c r="J11" s="63" t="s">
        <v>15</v>
      </c>
      <c r="K11" s="63" t="s">
        <v>16</v>
      </c>
      <c r="L11" s="63" t="s">
        <v>17</v>
      </c>
      <c r="M11" s="63" t="s">
        <v>18</v>
      </c>
      <c r="N11" s="63"/>
      <c r="O11" s="63" t="s">
        <v>19</v>
      </c>
      <c r="P11" s="63" t="s">
        <v>20</v>
      </c>
      <c r="Q11" s="63" t="s">
        <v>21</v>
      </c>
      <c r="R11" s="63" t="s">
        <v>22</v>
      </c>
      <c r="S11" s="63" t="s">
        <v>23</v>
      </c>
      <c r="T11" s="59"/>
      <c r="U11" s="63"/>
      <c r="V11" s="63"/>
      <c r="W11" s="2"/>
    </row>
    <row r="12" spans="1:25" ht="36" customHeight="1" x14ac:dyDescent="0.5">
      <c r="A12" s="66"/>
      <c r="B12" s="61"/>
      <c r="C12" s="64"/>
      <c r="D12" s="64"/>
      <c r="E12" s="63"/>
      <c r="F12" s="63"/>
      <c r="G12" s="61"/>
      <c r="H12" s="63"/>
      <c r="I12" s="63"/>
      <c r="J12" s="64"/>
      <c r="K12" s="63"/>
      <c r="L12" s="64">
        <v>26</v>
      </c>
      <c r="M12" s="64">
        <v>27</v>
      </c>
      <c r="N12" s="63"/>
      <c r="O12" s="64" t="s">
        <v>24</v>
      </c>
      <c r="P12" s="64">
        <v>26</v>
      </c>
      <c r="Q12" s="64">
        <v>27</v>
      </c>
      <c r="R12" s="63"/>
      <c r="S12" s="64"/>
      <c r="T12" s="60"/>
      <c r="U12" s="63"/>
      <c r="V12" s="63"/>
      <c r="W12" s="2"/>
    </row>
    <row r="13" spans="1:25" ht="30.75" customHeight="1" x14ac:dyDescent="0.5">
      <c r="A13" s="19">
        <v>1</v>
      </c>
      <c r="B13" s="20"/>
      <c r="C13" s="27">
        <v>2994803800101</v>
      </c>
      <c r="D13" s="22">
        <v>39455378</v>
      </c>
      <c r="E13" s="47" t="s">
        <v>33</v>
      </c>
      <c r="F13" s="28" t="s">
        <v>34</v>
      </c>
      <c r="G13" s="20">
        <v>775400</v>
      </c>
      <c r="H13" s="23">
        <v>990083401</v>
      </c>
      <c r="I13" s="29">
        <v>44685</v>
      </c>
      <c r="J13" s="30">
        <f>(5300)</f>
        <v>5300</v>
      </c>
      <c r="K13" s="25">
        <v>0</v>
      </c>
      <c r="L13" s="30">
        <f>(2000)</f>
        <v>2000</v>
      </c>
      <c r="M13" s="25">
        <f>(250)</f>
        <v>250</v>
      </c>
      <c r="N13" s="31">
        <f t="shared" ref="N13:N18" si="0">J13+L13+M13</f>
        <v>7550</v>
      </c>
      <c r="O13" s="25">
        <f>(J13+L13)*13%</f>
        <v>949</v>
      </c>
      <c r="P13" s="25">
        <f t="shared" ref="P13:P17" si="1">(J13+L13)*1.344%</f>
        <v>98.112000000000009</v>
      </c>
      <c r="Q13" s="25">
        <f>(J13+L13)*3%</f>
        <v>219</v>
      </c>
      <c r="R13" s="25">
        <v>0</v>
      </c>
      <c r="S13" s="42">
        <v>119.1</v>
      </c>
      <c r="T13" s="42">
        <v>235.48</v>
      </c>
      <c r="U13" s="25">
        <f>O13+P13+Q13+R13+S13+T13</f>
        <v>1620.692</v>
      </c>
      <c r="V13" s="26">
        <f>N13-U13</f>
        <v>5929.308</v>
      </c>
      <c r="W13" s="5"/>
      <c r="Y13" s="4"/>
    </row>
    <row r="14" spans="1:25" ht="28.5" customHeight="1" x14ac:dyDescent="0.5">
      <c r="A14" s="19">
        <v>2</v>
      </c>
      <c r="B14" s="20"/>
      <c r="C14" s="33">
        <v>2070279190101</v>
      </c>
      <c r="D14" s="32">
        <v>104208694</v>
      </c>
      <c r="E14" s="48" t="s">
        <v>29</v>
      </c>
      <c r="F14" s="23" t="s">
        <v>30</v>
      </c>
      <c r="G14" s="19">
        <v>7754049</v>
      </c>
      <c r="H14" s="32">
        <v>9901478103</v>
      </c>
      <c r="I14" s="24">
        <v>44743</v>
      </c>
      <c r="J14" s="30">
        <v>3500</v>
      </c>
      <c r="K14" s="25">
        <v>0</v>
      </c>
      <c r="L14" s="30">
        <v>1500</v>
      </c>
      <c r="M14" s="25">
        <v>250</v>
      </c>
      <c r="N14" s="31">
        <f t="shared" si="0"/>
        <v>5250</v>
      </c>
      <c r="O14" s="25">
        <f t="shared" ref="O14:O18" si="2">(J14+L14)*12%</f>
        <v>600</v>
      </c>
      <c r="P14" s="25">
        <f t="shared" si="1"/>
        <v>67.2</v>
      </c>
      <c r="Q14" s="25">
        <f>(J14+L14)*3%</f>
        <v>150</v>
      </c>
      <c r="R14" s="25">
        <v>1012.77</v>
      </c>
      <c r="S14" s="42">
        <v>25</v>
      </c>
      <c r="T14" s="42">
        <v>161.29</v>
      </c>
      <c r="U14" s="25">
        <f t="shared" ref="U14:U20" si="3">O14+P14+Q14+R14+S14+T14</f>
        <v>2016.26</v>
      </c>
      <c r="V14" s="26">
        <f t="shared" ref="V14:V20" si="4">N14-U14</f>
        <v>3233.74</v>
      </c>
      <c r="W14" s="2"/>
    </row>
    <row r="15" spans="1:25" ht="28.5" customHeight="1" x14ac:dyDescent="0.5">
      <c r="A15" s="19">
        <v>3</v>
      </c>
      <c r="B15" s="20"/>
      <c r="C15" s="21">
        <v>2774778830508</v>
      </c>
      <c r="D15" s="22">
        <v>26424169</v>
      </c>
      <c r="E15" s="47" t="s">
        <v>25</v>
      </c>
      <c r="F15" s="28" t="s">
        <v>26</v>
      </c>
      <c r="G15" s="20">
        <v>1036787</v>
      </c>
      <c r="H15" s="23">
        <v>9901227385</v>
      </c>
      <c r="I15" s="29">
        <v>42128</v>
      </c>
      <c r="J15" s="30">
        <v>3000</v>
      </c>
      <c r="K15" s="25">
        <v>0</v>
      </c>
      <c r="L15" s="30">
        <v>1500</v>
      </c>
      <c r="M15" s="25">
        <v>250</v>
      </c>
      <c r="N15" s="31">
        <f t="shared" si="0"/>
        <v>4750</v>
      </c>
      <c r="O15" s="25">
        <f t="shared" si="2"/>
        <v>540</v>
      </c>
      <c r="P15" s="25">
        <f t="shared" si="1"/>
        <v>60.480000000000004</v>
      </c>
      <c r="Q15" s="25">
        <f>(J15+L15)*3%</f>
        <v>135</v>
      </c>
      <c r="R15" s="25">
        <v>0</v>
      </c>
      <c r="S15" s="42"/>
      <c r="T15" s="42">
        <v>145.16</v>
      </c>
      <c r="U15" s="25">
        <f t="shared" si="3"/>
        <v>880.64</v>
      </c>
      <c r="V15" s="26">
        <f t="shared" si="4"/>
        <v>3869.36</v>
      </c>
      <c r="W15" s="2"/>
    </row>
    <row r="16" spans="1:25" ht="33" customHeight="1" x14ac:dyDescent="0.5">
      <c r="A16" s="19">
        <v>4</v>
      </c>
      <c r="B16" s="20"/>
      <c r="C16" s="21">
        <v>2218533160101</v>
      </c>
      <c r="D16" s="22">
        <v>54125820</v>
      </c>
      <c r="E16" s="57" t="s">
        <v>37</v>
      </c>
      <c r="F16" s="28" t="s">
        <v>27</v>
      </c>
      <c r="G16" s="20">
        <v>1036788</v>
      </c>
      <c r="H16" s="23">
        <v>9901376522</v>
      </c>
      <c r="I16" s="29">
        <v>43102</v>
      </c>
      <c r="J16" s="30">
        <v>3000</v>
      </c>
      <c r="K16" s="25">
        <v>0</v>
      </c>
      <c r="L16" s="30">
        <v>1500</v>
      </c>
      <c r="M16" s="25">
        <v>250</v>
      </c>
      <c r="N16" s="31">
        <f t="shared" si="0"/>
        <v>4750</v>
      </c>
      <c r="O16" s="25">
        <f t="shared" si="2"/>
        <v>540</v>
      </c>
      <c r="P16" s="25">
        <f t="shared" si="1"/>
        <v>60.480000000000004</v>
      </c>
      <c r="Q16" s="25">
        <f t="shared" ref="Q16:Q17" si="5">(J16+L16)*3%</f>
        <v>135</v>
      </c>
      <c r="R16" s="25">
        <v>0</v>
      </c>
      <c r="S16" s="42">
        <v>0</v>
      </c>
      <c r="T16" s="42">
        <v>146.16</v>
      </c>
      <c r="U16" s="25">
        <f t="shared" si="3"/>
        <v>881.64</v>
      </c>
      <c r="V16" s="26">
        <f t="shared" si="4"/>
        <v>3868.36</v>
      </c>
      <c r="W16" s="2"/>
    </row>
    <row r="17" spans="1:23" ht="33" customHeight="1" x14ac:dyDescent="0.5">
      <c r="A17" s="19">
        <v>5</v>
      </c>
      <c r="B17" s="20"/>
      <c r="C17" s="21"/>
      <c r="D17" s="22"/>
      <c r="E17" s="57" t="s">
        <v>42</v>
      </c>
      <c r="F17" s="56" t="s">
        <v>43</v>
      </c>
      <c r="G17" s="20"/>
      <c r="H17" s="23"/>
      <c r="I17" s="29"/>
      <c r="J17" s="30">
        <f>4500</f>
        <v>4500</v>
      </c>
      <c r="K17" s="45"/>
      <c r="L17" s="30">
        <f>2000</f>
        <v>2000</v>
      </c>
      <c r="M17" s="25">
        <f>250</f>
        <v>250</v>
      </c>
      <c r="N17" s="31">
        <f>SUM(J17:M17)</f>
        <v>6750</v>
      </c>
      <c r="O17" s="25">
        <f>(J17+L17)*13%</f>
        <v>845</v>
      </c>
      <c r="P17" s="25">
        <f t="shared" si="1"/>
        <v>87.36</v>
      </c>
      <c r="Q17" s="25">
        <f t="shared" si="5"/>
        <v>195</v>
      </c>
      <c r="R17" s="25"/>
      <c r="S17" s="42">
        <v>85.5</v>
      </c>
      <c r="T17" s="42">
        <v>209.68</v>
      </c>
      <c r="U17" s="25">
        <f t="shared" si="3"/>
        <v>1422.5400000000002</v>
      </c>
      <c r="V17" s="26">
        <f t="shared" si="4"/>
        <v>5327.46</v>
      </c>
      <c r="W17" s="2"/>
    </row>
    <row r="18" spans="1:23" ht="33" customHeight="1" x14ac:dyDescent="0.5">
      <c r="A18" s="19">
        <v>6</v>
      </c>
      <c r="B18" s="20"/>
      <c r="C18" s="21"/>
      <c r="D18" s="22"/>
      <c r="E18" s="49" t="s">
        <v>35</v>
      </c>
      <c r="F18" s="28" t="s">
        <v>36</v>
      </c>
      <c r="G18" s="20">
        <v>1219525</v>
      </c>
      <c r="H18" s="23">
        <v>9901589855</v>
      </c>
      <c r="I18" s="29"/>
      <c r="J18" s="30">
        <v>4000</v>
      </c>
      <c r="K18" s="45"/>
      <c r="L18" s="30">
        <v>2000</v>
      </c>
      <c r="M18" s="25">
        <v>250</v>
      </c>
      <c r="N18" s="31">
        <f t="shared" si="0"/>
        <v>6250</v>
      </c>
      <c r="O18" s="25">
        <f t="shared" si="2"/>
        <v>720</v>
      </c>
      <c r="P18" s="25">
        <f>(J18+L18)*1.344%</f>
        <v>80.64</v>
      </c>
      <c r="Q18" s="25">
        <f>(J18+L18)*3%</f>
        <v>180</v>
      </c>
      <c r="R18" s="25"/>
      <c r="S18" s="42">
        <v>67.5</v>
      </c>
      <c r="T18" s="42">
        <v>193.55</v>
      </c>
      <c r="U18" s="25">
        <f t="shared" si="3"/>
        <v>1241.6899999999998</v>
      </c>
      <c r="V18" s="26">
        <f t="shared" si="4"/>
        <v>5008.3100000000004</v>
      </c>
      <c r="W18" s="2"/>
    </row>
    <row r="19" spans="1:23" ht="33" customHeight="1" x14ac:dyDescent="0.5">
      <c r="A19" s="19">
        <v>7</v>
      </c>
      <c r="B19" s="20" t="s">
        <v>38</v>
      </c>
      <c r="C19" s="21">
        <v>2216935560101</v>
      </c>
      <c r="D19" s="22">
        <v>42919924</v>
      </c>
      <c r="E19" s="50" t="s">
        <v>39</v>
      </c>
      <c r="F19" s="20" t="s">
        <v>40</v>
      </c>
      <c r="G19" s="19">
        <v>775401</v>
      </c>
      <c r="H19" s="23">
        <v>9901550188</v>
      </c>
      <c r="I19" s="24">
        <v>44837</v>
      </c>
      <c r="J19" s="25">
        <v>8700</v>
      </c>
      <c r="K19" s="25">
        <v>0</v>
      </c>
      <c r="L19" s="25">
        <v>2000</v>
      </c>
      <c r="M19" s="25">
        <v>250</v>
      </c>
      <c r="N19" s="46">
        <f>J19+L19+M19</f>
        <v>10950</v>
      </c>
      <c r="O19" s="25">
        <f>(J19+L19)*15%</f>
        <v>1605</v>
      </c>
      <c r="P19" s="25">
        <f>(J19+L19)*1.344%</f>
        <v>143.80799999999999</v>
      </c>
      <c r="Q19" s="25">
        <f>(J19+L19)*3%</f>
        <v>321</v>
      </c>
      <c r="R19" s="25">
        <v>0</v>
      </c>
      <c r="S19" s="42">
        <v>251.2</v>
      </c>
      <c r="T19" s="42">
        <v>345.16</v>
      </c>
      <c r="U19" s="25">
        <f t="shared" si="3"/>
        <v>2666.1679999999997</v>
      </c>
      <c r="V19" s="26">
        <f t="shared" si="4"/>
        <v>8283.8320000000003</v>
      </c>
      <c r="W19" s="2"/>
    </row>
    <row r="20" spans="1:23" ht="33" customHeight="1" x14ac:dyDescent="0.5">
      <c r="A20" s="19">
        <v>8</v>
      </c>
      <c r="B20" s="20"/>
      <c r="C20" s="21"/>
      <c r="D20" s="22"/>
      <c r="E20" s="50" t="s">
        <v>44</v>
      </c>
      <c r="F20" s="20" t="s">
        <v>45</v>
      </c>
      <c r="G20" s="19"/>
      <c r="H20" s="23"/>
      <c r="I20" s="24"/>
      <c r="J20" s="25">
        <f>3000/30*29+3000</f>
        <v>5900</v>
      </c>
      <c r="K20" s="25"/>
      <c r="L20" s="25">
        <f>1500/30*29+1500</f>
        <v>2950</v>
      </c>
      <c r="M20" s="25">
        <f>250/30*29+250</f>
        <v>491.66666666666669</v>
      </c>
      <c r="N20" s="46">
        <f>J20+L20+M20</f>
        <v>9341.6666666666661</v>
      </c>
      <c r="O20" s="25">
        <f>(J20+L20)*12%</f>
        <v>1062</v>
      </c>
      <c r="P20" s="25">
        <f>(J20+L20)*1.344%</f>
        <v>118.944</v>
      </c>
      <c r="Q20" s="25">
        <f>(J20+L20)*3%</f>
        <v>265.5</v>
      </c>
      <c r="R20" s="25"/>
      <c r="S20" s="42"/>
      <c r="T20" s="42">
        <v>145.16</v>
      </c>
      <c r="U20" s="25">
        <f t="shared" si="3"/>
        <v>1591.604</v>
      </c>
      <c r="V20" s="26">
        <f t="shared" si="4"/>
        <v>7750.0626666666658</v>
      </c>
      <c r="W20" s="2"/>
    </row>
    <row r="21" spans="1:23" ht="27.75" customHeight="1" x14ac:dyDescent="0.5">
      <c r="A21" s="52"/>
      <c r="B21" s="52"/>
      <c r="C21" s="52"/>
      <c r="D21" s="52"/>
      <c r="E21" s="62" t="s">
        <v>41</v>
      </c>
      <c r="F21" s="62"/>
      <c r="G21" s="53"/>
      <c r="H21" s="53"/>
      <c r="I21" s="53"/>
      <c r="J21" s="54">
        <f>SUM(J13:J20)</f>
        <v>37900</v>
      </c>
      <c r="K21" s="54"/>
      <c r="L21" s="54">
        <f>SUM(L13:L20)</f>
        <v>15450</v>
      </c>
      <c r="M21" s="54">
        <f>SUM(M13:M20)</f>
        <v>2241.6666666666665</v>
      </c>
      <c r="N21" s="54">
        <f>J21+L21+M21</f>
        <v>55591.666666666664</v>
      </c>
      <c r="O21" s="54">
        <f>SUM(O13:O20)</f>
        <v>6861</v>
      </c>
      <c r="P21" s="54">
        <f>(J21+L21)*1.344%</f>
        <v>717.024</v>
      </c>
      <c r="Q21" s="54">
        <f>(J21+L21)*3%</f>
        <v>1600.5</v>
      </c>
      <c r="R21" s="55">
        <f>SUM(R13:R20)</f>
        <v>1012.77</v>
      </c>
      <c r="S21" s="51">
        <f>SUM(S13:S20)</f>
        <v>548.29999999999995</v>
      </c>
      <c r="T21" s="51">
        <f>SUM(T13:T20)</f>
        <v>1581.64</v>
      </c>
      <c r="U21" s="51">
        <f t="shared" ref="U21" si="6">SUM(U13:U19)</f>
        <v>10729.630000000001</v>
      </c>
      <c r="V21" s="54">
        <v>43271.44</v>
      </c>
      <c r="W21" s="2"/>
    </row>
    <row r="22" spans="1:23" ht="27.75" customHeight="1" x14ac:dyDescent="0.5">
      <c r="A22" s="34"/>
      <c r="B22" s="34"/>
      <c r="C22" s="34"/>
      <c r="D22" s="34"/>
      <c r="E22" s="36"/>
      <c r="F22" s="36"/>
      <c r="G22" s="36"/>
      <c r="H22" s="36"/>
      <c r="I22" s="36"/>
      <c r="J22" s="35"/>
      <c r="K22" s="35"/>
      <c r="L22" s="35"/>
      <c r="M22" s="35"/>
      <c r="N22" s="35"/>
      <c r="O22" s="37"/>
      <c r="P22" s="37"/>
      <c r="Q22" s="37"/>
      <c r="R22" s="40"/>
      <c r="S22" s="41"/>
      <c r="T22" s="41"/>
      <c r="U22" s="41"/>
      <c r="V22" s="18"/>
      <c r="W22" s="2"/>
    </row>
    <row r="23" spans="1:23" x14ac:dyDescent="0.5">
      <c r="A23" s="14"/>
      <c r="B23" s="14"/>
      <c r="C23" s="14"/>
      <c r="D23" s="14"/>
      <c r="E23" s="38"/>
      <c r="F23" s="36"/>
      <c r="G23" s="36"/>
      <c r="H23" s="36"/>
      <c r="I23" s="36"/>
      <c r="J23" s="39"/>
      <c r="K23" s="39"/>
      <c r="L23" s="39"/>
      <c r="M23" s="39"/>
      <c r="N23" s="39"/>
      <c r="O23" s="40"/>
      <c r="P23" s="39"/>
      <c r="Q23" s="40"/>
      <c r="R23" s="40"/>
      <c r="S23" s="41"/>
      <c r="T23" s="41"/>
      <c r="U23" s="41"/>
      <c r="V23" s="18"/>
      <c r="W23" s="2"/>
    </row>
    <row r="24" spans="1:23" x14ac:dyDescent="0.5">
      <c r="A24" s="14"/>
      <c r="B24" s="14"/>
      <c r="C24" s="14"/>
      <c r="D24" s="14"/>
      <c r="E24" s="38"/>
      <c r="F24" s="36" t="s">
        <v>0</v>
      </c>
      <c r="G24" s="36"/>
      <c r="H24" s="36"/>
      <c r="I24" s="36"/>
      <c r="J24" s="39"/>
      <c r="K24" s="39"/>
      <c r="L24" s="39"/>
      <c r="M24" s="39"/>
      <c r="N24" s="39"/>
      <c r="O24" s="40"/>
      <c r="P24" s="39"/>
      <c r="Q24" s="40"/>
      <c r="R24" s="40"/>
      <c r="S24" s="41"/>
      <c r="T24" s="41"/>
      <c r="U24" s="41"/>
      <c r="V24" s="18"/>
      <c r="W24" s="2"/>
    </row>
    <row r="25" spans="1:23" x14ac:dyDescent="0.5">
      <c r="A25" s="14"/>
      <c r="B25" s="14"/>
      <c r="C25" s="14"/>
      <c r="D25" s="14"/>
      <c r="E25" s="38"/>
      <c r="F25" s="36"/>
      <c r="G25" s="36"/>
      <c r="H25" s="36"/>
      <c r="I25" s="36"/>
      <c r="J25" s="39"/>
      <c r="K25" s="39"/>
      <c r="L25" s="39"/>
      <c r="M25" s="39"/>
      <c r="N25" s="39"/>
      <c r="O25" s="40"/>
      <c r="P25" s="39"/>
      <c r="Q25" s="40"/>
      <c r="R25" s="10"/>
      <c r="S25" s="11"/>
      <c r="T25" s="11"/>
      <c r="U25" s="11"/>
      <c r="V25" s="12"/>
      <c r="W25" s="2"/>
    </row>
    <row r="26" spans="1:23" x14ac:dyDescent="0.5">
      <c r="A26" s="6"/>
      <c r="B26" s="6"/>
      <c r="C26" s="6"/>
      <c r="D26" s="6"/>
      <c r="E26" s="9"/>
      <c r="F26" s="7"/>
      <c r="G26" s="7"/>
      <c r="H26" s="7"/>
      <c r="I26" s="7"/>
      <c r="J26" s="8"/>
      <c r="K26" s="8"/>
      <c r="L26" s="8"/>
      <c r="M26" s="8"/>
      <c r="N26" s="8"/>
      <c r="O26" s="10"/>
      <c r="P26" s="8"/>
      <c r="Q26" s="10"/>
      <c r="R26" s="10"/>
      <c r="S26" s="11"/>
      <c r="T26" s="11"/>
      <c r="U26" s="11"/>
      <c r="V26" s="12"/>
      <c r="W26" s="2"/>
    </row>
    <row r="27" spans="1:23" x14ac:dyDescent="0.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</sheetData>
  <sheetProtection algorithmName="SHA-512" hashValue="T2oDQ7ava3mTm8LDC+yEBiZ1fZbIvNTLXSbvFKRsMNk8EyJwgINwC9s0EFiuX9ZKRB9T8pGA2cZlCRS+lHUNng==" saltValue="KQqWxXwM25+IKocjwQBKWA==" spinCount="100000" sheet="1" formatCells="0" formatColumns="0" formatRows="0" insertColumns="0" insertRows="0" insertHyperlinks="0" deleteColumns="0" deleteRows="0" sort="0" autoFilter="0" pivotTables="0"/>
  <mergeCells count="27">
    <mergeCell ref="U9:U12"/>
    <mergeCell ref="D9:D12"/>
    <mergeCell ref="A6:V6"/>
    <mergeCell ref="A9:A12"/>
    <mergeCell ref="B9:B12"/>
    <mergeCell ref="C9:C12"/>
    <mergeCell ref="E9:E12"/>
    <mergeCell ref="F9:F12"/>
    <mergeCell ref="I9:I12"/>
    <mergeCell ref="V9:V12"/>
    <mergeCell ref="J11:J12"/>
    <mergeCell ref="K11:K12"/>
    <mergeCell ref="L11:L12"/>
    <mergeCell ref="L10:M10"/>
    <mergeCell ref="T10:T12"/>
    <mergeCell ref="J9:M9"/>
    <mergeCell ref="E21:F21"/>
    <mergeCell ref="N9:N12"/>
    <mergeCell ref="O9:S9"/>
    <mergeCell ref="R11:R12"/>
    <mergeCell ref="G9:G12"/>
    <mergeCell ref="S11:S12"/>
    <mergeCell ref="P11:P12"/>
    <mergeCell ref="Q11:Q12"/>
    <mergeCell ref="O11:O12"/>
    <mergeCell ref="H9:H12"/>
    <mergeCell ref="M11:M12"/>
  </mergeCells>
  <phoneticPr fontId="11" type="noConversion"/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2024-02-09T14:11:21Z</dcterms:modified>
</cp:coreProperties>
</file>