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13_ncr:1_{08612711-611E-4EED-991B-8CB6208AB4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N12" i="1"/>
  <c r="O12" i="1"/>
  <c r="P12" i="1"/>
  <c r="Q12" i="1"/>
  <c r="T12" i="1"/>
  <c r="U12" i="1"/>
  <c r="N13" i="1"/>
  <c r="O13" i="1"/>
  <c r="P13" i="1"/>
  <c r="Q13" i="1"/>
  <c r="T13" i="1"/>
  <c r="U13" i="1"/>
  <c r="N14" i="1"/>
  <c r="O14" i="1"/>
  <c r="P14" i="1"/>
  <c r="Q14" i="1"/>
  <c r="T14" i="1"/>
  <c r="U14" i="1"/>
  <c r="J15" i="1"/>
  <c r="L15" i="1"/>
  <c r="M15" i="1"/>
  <c r="N15" i="1"/>
  <c r="O15" i="1"/>
  <c r="P15" i="1"/>
  <c r="Q15" i="1"/>
  <c r="T15" i="1"/>
  <c r="U15" i="1"/>
  <c r="N16" i="1"/>
  <c r="O16" i="1"/>
  <c r="P16" i="1"/>
  <c r="Q16" i="1"/>
  <c r="T16" i="1"/>
  <c r="U16" i="1"/>
  <c r="N17" i="1"/>
  <c r="O17" i="1"/>
  <c r="P17" i="1"/>
  <c r="Q17" i="1"/>
  <c r="T17" i="1"/>
  <c r="U17" i="1"/>
  <c r="J18" i="1"/>
  <c r="L18" i="1"/>
  <c r="M18" i="1"/>
  <c r="N18" i="1"/>
  <c r="O18" i="1"/>
  <c r="P18" i="1"/>
  <c r="Q18" i="1"/>
  <c r="T18" i="1"/>
  <c r="U18" i="1"/>
  <c r="J19" i="1"/>
  <c r="L19" i="1"/>
  <c r="M19" i="1"/>
  <c r="N19" i="1"/>
  <c r="O19" i="1"/>
  <c r="P19" i="1"/>
  <c r="Q19" i="1"/>
  <c r="T19" i="1"/>
  <c r="U19" i="1"/>
  <c r="S20" i="1"/>
  <c r="R20" i="1"/>
  <c r="J20" i="1"/>
  <c r="L11" i="1"/>
  <c r="L20" i="1"/>
  <c r="O11" i="1"/>
  <c r="P11" i="1"/>
  <c r="M11" i="1"/>
  <c r="M20" i="1"/>
  <c r="N20" i="1"/>
  <c r="Q20" i="1"/>
  <c r="P20" i="1"/>
  <c r="N11" i="1"/>
  <c r="Q11" i="1"/>
  <c r="O20" i="1"/>
  <c r="T11" i="1"/>
  <c r="T20" i="1"/>
  <c r="U11" i="1"/>
  <c r="U20" i="1"/>
</calcChain>
</file>

<file path=xl/sharedStrings.xml><?xml version="1.0" encoding="utf-8"?>
<sst xmlns="http://schemas.openxmlformats.org/spreadsheetml/2006/main" count="49" uniqueCount="49">
  <si>
    <t xml:space="preserve"> </t>
  </si>
  <si>
    <t>No.</t>
  </si>
  <si>
    <t>PUESTO</t>
  </si>
  <si>
    <t>NIT</t>
  </si>
  <si>
    <t>NOMBRE</t>
  </si>
  <si>
    <t>Puesto Oficial</t>
  </si>
  <si>
    <t>Fecha de 
Ingreso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</si>
  <si>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</si>
  <si>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</si>
  <si>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</si>
  <si>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</si>
  <si>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</si>
  <si>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</si>
  <si>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</si>
  <si>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</si>
  <si>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</si>
  <si>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</si>
  <si>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</si>
  <si>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</si>
  <si>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</si>
  <si>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</si>
  <si>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</si>
  <si>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</si>
  <si>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</si>
  <si>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</si>
  <si>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>Sibia de Jesús Debroy Franco</t>
  </si>
  <si>
    <t>Encargada de Bodega</t>
  </si>
  <si>
    <t xml:space="preserve">Encargada de Inventarios </t>
  </si>
  <si>
    <t>CÓDIGO DE EMPLEADO</t>
  </si>
  <si>
    <t xml:space="preserve">Jaquelin Abigail Alvarez Arana </t>
  </si>
  <si>
    <t xml:space="preserve">Encargada de Contabilidad </t>
  </si>
  <si>
    <t xml:space="preserve">DPI </t>
  </si>
  <si>
    <t>CONTRATO</t>
  </si>
  <si>
    <t>Juan Carlos Pérez Avilez</t>
  </si>
  <si>
    <t>Encargado de Nómina</t>
  </si>
  <si>
    <t>Stacy Irací Fuentes Rueda</t>
  </si>
  <si>
    <t>Encargada de Transportes</t>
  </si>
  <si>
    <t>Zonia Krisbell Gutierrez</t>
  </si>
  <si>
    <t>17-2022-021-AMSA</t>
  </si>
  <si>
    <t>Roberto Antonio Segura Hernandez</t>
  </si>
  <si>
    <t xml:space="preserve">Encargado de Compras </t>
  </si>
  <si>
    <t>TOTALES</t>
  </si>
  <si>
    <t xml:space="preserve">Rudy Rolando Hernandez Juarez </t>
  </si>
  <si>
    <t>Encargado de caja chica y control de Ingresos Privativos</t>
  </si>
  <si>
    <t>Rene Antonio Rosales Vasquez</t>
  </si>
  <si>
    <t xml:space="preserve">Encargado de Cobro </t>
  </si>
  <si>
    <t>Roman Alessandro Quezada Trujillo</t>
  </si>
  <si>
    <t>Encargado de Tesoreria -Manejo de Fondos</t>
  </si>
  <si>
    <t>AUTORIDAD PARA EL MANEJO SUSTENTABLE DE LA CUENCA Y DEL LAGO DE AMATITLÁN
NÓMINA DE SUELDOS PERSONAL CONTRATADO BAJO EL  RENGLÓN 021 "PERSONAL SUPERNUMERARIO"  
CORRESPONDIENTE AL MES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</si>
</sst>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0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Century Gothic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name val="Gill Sans MT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0" fontId="5" fillId="0" borderId="0" xfId="0" applyFont="1"/>
    <xf numFmtId="0" fontId="6" fillId="0" borderId="0" xfId="2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3" applyFont="1" applyAlignment="1">
      <alignment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2" applyNumberFormat="1" applyFont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164" fontId="7" fillId="2" borderId="1" xfId="2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/>
    </xf>
    <xf numFmtId="14" fontId="6" fillId="0" borderId="1" xfId="2" applyNumberFormat="1" applyFont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1" fontId="7" fillId="0" borderId="0" xfId="2" applyNumberFormat="1" applyFont="1" applyAlignment="1">
      <alignment horizontal="center" vertical="center"/>
    </xf>
    <xf numFmtId="44" fontId="7" fillId="0" borderId="0" xfId="1" applyFont="1" applyFill="1" applyBorder="1" applyAlignment="1">
      <alignment horizontal="center" vertical="center"/>
    </xf>
    <xf numFmtId="1" fontId="7" fillId="0" borderId="0" xfId="2" applyNumberFormat="1" applyFont="1" applyAlignment="1">
      <alignment horizontal="left" vertical="center"/>
    </xf>
    <xf numFmtId="44" fontId="7" fillId="0" borderId="0" xfId="1" applyFont="1" applyFill="1" applyBorder="1" applyAlignment="1">
      <alignment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164" fontId="6" fillId="0" borderId="1" xfId="2" applyNumberFormat="1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164" fontId="6" fillId="3" borderId="2" xfId="2" applyNumberFormat="1" applyFont="1" applyFill="1" applyBorder="1" applyAlignment="1">
      <alignment horizontal="center" vertical="center" wrapText="1"/>
    </xf>
    <xf numFmtId="164" fontId="7" fillId="4" borderId="1" xfId="2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6" fillId="0" borderId="1" xfId="2" applyNumberFormat="1" applyFont="1" applyBorder="1" applyAlignment="1">
      <alignment horizontal="center"/>
    </xf>
    <xf numFmtId="0" fontId="6" fillId="3" borderId="1" xfId="2" applyFont="1" applyFill="1" applyBorder="1" applyAlignment="1">
      <alignment horizontal="center"/>
    </xf>
    <xf numFmtId="164" fontId="7" fillId="5" borderId="1" xfId="1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center" vertical="center"/>
    </xf>
    <xf numFmtId="164" fontId="7" fillId="5" borderId="1" xfId="1" applyNumberFormat="1" applyFont="1" applyFill="1" applyBorder="1" applyAlignment="1">
      <alignment horizontal="center" vertical="center"/>
    </xf>
    <xf numFmtId="44" fontId="7" fillId="5" borderId="1" xfId="1" applyFont="1" applyFill="1" applyBorder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164" fontId="4" fillId="0" borderId="0" xfId="0" applyNumberFormat="1" applyFont="1"/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 xr:uid="{00000000-0005-0000-0000-000002000000}"/>
    <cellStyle name="Normal_jacki 031-029-021-022_PERSONAL_AMSA_2010(2)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633098</xdr:colOff>
      <xdr:row>5</xdr:row>
      <xdr:rowOff>54429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CBFA53-0B96-4B6E-BD01-FFF223B14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77041" cy="1197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="66" zoomScaleNormal="66" zoomScaleSheetLayoutView="53" zoomScalePageLayoutView="80" workbookViewId="0">
      <selection activeCell="L3" sqref="L3"/>
    </sheetView>
  </sheetViews>
  <sheetFormatPr baseColWidth="10" defaultColWidth="9" defaultRowHeight="18" x14ac:dyDescent="0.5"/>
  <cols>
    <col min="1" max="1" width="4.44140625" customWidth="1"/>
    <col min="2" max="2" width="19.109375" hidden="1" customWidth="1"/>
    <col min="3" max="3" width="16.44140625" hidden="1" customWidth="1"/>
    <col min="4" max="4" width="11.6640625" hidden="1" customWidth="1"/>
    <col min="5" max="5" width="42.77734375" customWidth="1"/>
    <col min="6" max="6" width="35.5546875" customWidth="1"/>
    <col min="7" max="7" width="10.109375" hidden="1" customWidth="1"/>
    <col min="8" max="8" width="27.109375" hidden="1" customWidth="1"/>
    <col min="9" max="9" width="0.109375" hidden="1" customWidth="1"/>
    <col min="10" max="10" width="14.77734375" customWidth="1"/>
    <col min="11" max="11" width="14.44140625" customWidth="1"/>
    <col min="12" max="12" width="15.77734375" customWidth="1"/>
    <col min="13" max="13" width="13.109375" customWidth="1"/>
    <col min="14" max="14" width="18.33203125" customWidth="1"/>
    <col min="15" max="15" width="14.6640625" customWidth="1"/>
    <col min="16" max="16" width="13.6640625" customWidth="1"/>
    <col min="17" max="17" width="14.44140625" customWidth="1"/>
    <col min="18" max="18" width="14.109375" customWidth="1"/>
    <col min="19" max="19" width="11.33203125" customWidth="1"/>
    <col min="20" max="20" width="15.44140625" customWidth="1"/>
    <col min="21" max="21" width="16.44140625" customWidth="1"/>
    <col min="24" max="24" width="12.33203125" customWidth="1"/>
  </cols>
  <sheetData>
    <row r="1" spans="1:24" x14ac:dyDescent="0.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 t="s">
        <v>0</v>
      </c>
      <c r="S1" s="6"/>
      <c r="T1" s="6"/>
      <c r="U1" s="6"/>
      <c r="V1" s="2"/>
    </row>
    <row r="2" spans="1:24" x14ac:dyDescent="0.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2"/>
    </row>
    <row r="3" spans="1:24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2"/>
    </row>
    <row r="4" spans="1:24" x14ac:dyDescent="0.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2"/>
    </row>
    <row r="5" spans="1:24" x14ac:dyDescent="0.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2"/>
    </row>
    <row r="6" spans="1:24" s="1" customFormat="1" ht="59.25" customHeight="1" x14ac:dyDescent="0.5">
      <c r="A6" s="54" t="s">
        <v>48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3"/>
    </row>
    <row r="7" spans="1:24" ht="27" customHeight="1" x14ac:dyDescent="0.5">
      <c r="A7" s="55" t="s">
        <v>1</v>
      </c>
      <c r="B7" s="55" t="s">
        <v>32</v>
      </c>
      <c r="C7" s="52" t="s">
        <v>31</v>
      </c>
      <c r="D7" s="52" t="s">
        <v>3</v>
      </c>
      <c r="E7" s="52" t="s">
        <v>4</v>
      </c>
      <c r="F7" s="52" t="s">
        <v>5</v>
      </c>
      <c r="G7" s="55" t="s">
        <v>2</v>
      </c>
      <c r="H7" s="52" t="s">
        <v>28</v>
      </c>
      <c r="I7" s="52" t="s">
        <v>6</v>
      </c>
      <c r="J7" s="55" t="s">
        <v>7</v>
      </c>
      <c r="K7" s="55"/>
      <c r="L7" s="55"/>
      <c r="M7" s="55"/>
      <c r="N7" s="52" t="s">
        <v>8</v>
      </c>
      <c r="O7" s="55" t="s">
        <v>9</v>
      </c>
      <c r="P7" s="55"/>
      <c r="Q7" s="55"/>
      <c r="R7" s="55"/>
      <c r="S7" s="55"/>
      <c r="T7" s="49" t="s">
        <v>10</v>
      </c>
      <c r="U7" s="52" t="s">
        <v>11</v>
      </c>
      <c r="V7" s="2"/>
    </row>
    <row r="8" spans="1:24" ht="33" customHeight="1" x14ac:dyDescent="0.5">
      <c r="A8" s="55"/>
      <c r="B8" s="55"/>
      <c r="C8" s="52"/>
      <c r="D8" s="52"/>
      <c r="E8" s="52"/>
      <c r="F8" s="52"/>
      <c r="G8" s="55"/>
      <c r="H8" s="52"/>
      <c r="I8" s="52"/>
      <c r="J8" s="34" t="s">
        <v>12</v>
      </c>
      <c r="K8" s="33" t="s">
        <v>13</v>
      </c>
      <c r="L8" s="55" t="s">
        <v>14</v>
      </c>
      <c r="M8" s="55"/>
      <c r="N8" s="52"/>
      <c r="O8" s="34">
        <v>118</v>
      </c>
      <c r="P8" s="34">
        <v>202</v>
      </c>
      <c r="Q8" s="34">
        <v>201</v>
      </c>
      <c r="R8" s="34">
        <v>102</v>
      </c>
      <c r="S8" s="34">
        <v>203</v>
      </c>
      <c r="T8" s="50"/>
      <c r="U8" s="52"/>
      <c r="V8" s="2"/>
    </row>
    <row r="9" spans="1:24" ht="17.25" customHeight="1" x14ac:dyDescent="0.5">
      <c r="A9" s="56"/>
      <c r="B9" s="55"/>
      <c r="C9" s="53"/>
      <c r="D9" s="53"/>
      <c r="E9" s="52"/>
      <c r="F9" s="52"/>
      <c r="G9" s="55"/>
      <c r="H9" s="52"/>
      <c r="I9" s="52"/>
      <c r="J9" s="52" t="s">
        <v>15</v>
      </c>
      <c r="K9" s="52" t="s">
        <v>16</v>
      </c>
      <c r="L9" s="52" t="s">
        <v>17</v>
      </c>
      <c r="M9" s="52" t="s">
        <v>18</v>
      </c>
      <c r="N9" s="52"/>
      <c r="O9" s="52" t="s">
        <v>19</v>
      </c>
      <c r="P9" s="52" t="s">
        <v>20</v>
      </c>
      <c r="Q9" s="52" t="s">
        <v>21</v>
      </c>
      <c r="R9" s="52" t="s">
        <v>22</v>
      </c>
      <c r="S9" s="52" t="s">
        <v>23</v>
      </c>
      <c r="T9" s="50"/>
      <c r="U9" s="52"/>
      <c r="V9" s="2"/>
    </row>
    <row r="10" spans="1:24" ht="36" customHeight="1" x14ac:dyDescent="0.5">
      <c r="A10" s="56"/>
      <c r="B10" s="55"/>
      <c r="C10" s="53"/>
      <c r="D10" s="53"/>
      <c r="E10" s="52"/>
      <c r="F10" s="52"/>
      <c r="G10" s="55"/>
      <c r="H10" s="52"/>
      <c r="I10" s="52"/>
      <c r="J10" s="53"/>
      <c r="K10" s="52"/>
      <c r="L10" s="53">
        <v>26</v>
      </c>
      <c r="M10" s="53">
        <v>27</v>
      </c>
      <c r="N10" s="52"/>
      <c r="O10" s="53" t="s">
        <v>24</v>
      </c>
      <c r="P10" s="53">
        <v>26</v>
      </c>
      <c r="Q10" s="53">
        <v>27</v>
      </c>
      <c r="R10" s="52"/>
      <c r="S10" s="53"/>
      <c r="T10" s="51"/>
      <c r="U10" s="52"/>
      <c r="V10" s="2"/>
    </row>
    <row r="11" spans="1:24" ht="30.75" customHeight="1" x14ac:dyDescent="0.5">
      <c r="A11" s="9">
        <v>1</v>
      </c>
      <c r="B11" s="10"/>
      <c r="C11" s="17">
        <v>2994803800101</v>
      </c>
      <c r="D11" s="12">
        <v>39455378</v>
      </c>
      <c r="E11" s="37" t="s">
        <v>33</v>
      </c>
      <c r="F11" s="18" t="s">
        <v>34</v>
      </c>
      <c r="G11" s="10">
        <v>775400</v>
      </c>
      <c r="H11" s="13">
        <v>990083401</v>
      </c>
      <c r="I11" s="19">
        <v>44685</v>
      </c>
      <c r="J11" s="20">
        <f>5300/31*29</f>
        <v>4958.0645161290322</v>
      </c>
      <c r="K11" s="15">
        <v>0</v>
      </c>
      <c r="L11" s="20">
        <f>(2000)</f>
        <v>2000</v>
      </c>
      <c r="M11" s="15">
        <f>(250)</f>
        <v>250</v>
      </c>
      <c r="N11" s="21">
        <f t="shared" ref="N11:N16" si="0">J11+L11+M11</f>
        <v>7208.0645161290322</v>
      </c>
      <c r="O11" s="15">
        <f>(J11+L11)*13%</f>
        <v>904.54838709677426</v>
      </c>
      <c r="P11" s="15">
        <f t="shared" ref="P11:P15" si="1">(J11+L11)*1.344%</f>
        <v>93.516387096774196</v>
      </c>
      <c r="Q11" s="15">
        <f>(J11+L11)*3%</f>
        <v>208.74193548387095</v>
      </c>
      <c r="R11" s="15">
        <v>0</v>
      </c>
      <c r="S11" s="32">
        <v>119.1</v>
      </c>
      <c r="T11" s="15">
        <f>O11+P11+Q11+S11</f>
        <v>1325.9067096774193</v>
      </c>
      <c r="U11" s="16">
        <f>N11-T11</f>
        <v>5882.1578064516125</v>
      </c>
      <c r="V11" s="48"/>
      <c r="X11" s="4"/>
    </row>
    <row r="12" spans="1:24" ht="28.5" customHeight="1" x14ac:dyDescent="0.5">
      <c r="A12" s="9">
        <v>2</v>
      </c>
      <c r="B12" s="10"/>
      <c r="C12" s="23">
        <v>2070279190101</v>
      </c>
      <c r="D12" s="22">
        <v>104208694</v>
      </c>
      <c r="E12" s="38" t="s">
        <v>29</v>
      </c>
      <c r="F12" s="13" t="s">
        <v>30</v>
      </c>
      <c r="G12" s="9">
        <v>7754049</v>
      </c>
      <c r="H12" s="22">
        <v>9901478103</v>
      </c>
      <c r="I12" s="14">
        <v>44743</v>
      </c>
      <c r="J12" s="20">
        <v>3500</v>
      </c>
      <c r="K12" s="15">
        <v>0</v>
      </c>
      <c r="L12" s="20">
        <v>1500</v>
      </c>
      <c r="M12" s="15">
        <v>250</v>
      </c>
      <c r="N12" s="21">
        <f t="shared" si="0"/>
        <v>5250</v>
      </c>
      <c r="O12" s="15">
        <f t="shared" ref="O12:O16" si="2">(J12+L12)*12%</f>
        <v>600</v>
      </c>
      <c r="P12" s="15">
        <f t="shared" si="1"/>
        <v>67.2</v>
      </c>
      <c r="Q12" s="15">
        <f>(J12+L12)*3%</f>
        <v>150</v>
      </c>
      <c r="R12" s="15">
        <v>1012.77</v>
      </c>
      <c r="S12" s="32">
        <v>25</v>
      </c>
      <c r="T12" s="15">
        <f t="shared" ref="T12:T19" si="3">O12+P12+Q12+S12</f>
        <v>842.2</v>
      </c>
      <c r="U12" s="16">
        <f t="shared" ref="U12:U19" si="4">N12-T12</f>
        <v>4407.8</v>
      </c>
      <c r="V12" s="2"/>
    </row>
    <row r="13" spans="1:24" ht="28.5" customHeight="1" x14ac:dyDescent="0.5">
      <c r="A13" s="9">
        <v>3</v>
      </c>
      <c r="B13" s="10"/>
      <c r="C13" s="11">
        <v>2774778830508</v>
      </c>
      <c r="D13" s="12">
        <v>26424169</v>
      </c>
      <c r="E13" s="37" t="s">
        <v>25</v>
      </c>
      <c r="F13" s="18" t="s">
        <v>26</v>
      </c>
      <c r="G13" s="10">
        <v>1036787</v>
      </c>
      <c r="H13" s="13">
        <v>9901227385</v>
      </c>
      <c r="I13" s="19">
        <v>42128</v>
      </c>
      <c r="J13" s="20">
        <v>3000</v>
      </c>
      <c r="K13" s="15">
        <v>0</v>
      </c>
      <c r="L13" s="20">
        <v>1500</v>
      </c>
      <c r="M13" s="15">
        <v>250</v>
      </c>
      <c r="N13" s="21">
        <f t="shared" si="0"/>
        <v>4750</v>
      </c>
      <c r="O13" s="15">
        <f t="shared" si="2"/>
        <v>540</v>
      </c>
      <c r="P13" s="15">
        <f t="shared" si="1"/>
        <v>60.480000000000004</v>
      </c>
      <c r="Q13" s="15">
        <f>(J13+L13)*3%</f>
        <v>135</v>
      </c>
      <c r="R13" s="15">
        <v>0</v>
      </c>
      <c r="S13" s="32"/>
      <c r="T13" s="15">
        <f t="shared" si="3"/>
        <v>735.48</v>
      </c>
      <c r="U13" s="16">
        <f t="shared" si="4"/>
        <v>4014.52</v>
      </c>
      <c r="V13" s="2"/>
    </row>
    <row r="14" spans="1:24" ht="33" customHeight="1" x14ac:dyDescent="0.5">
      <c r="A14" s="9">
        <v>4</v>
      </c>
      <c r="B14" s="10"/>
      <c r="C14" s="11">
        <v>2218533160101</v>
      </c>
      <c r="D14" s="12">
        <v>54125820</v>
      </c>
      <c r="E14" s="47" t="s">
        <v>37</v>
      </c>
      <c r="F14" s="18" t="s">
        <v>27</v>
      </c>
      <c r="G14" s="10">
        <v>1036788</v>
      </c>
      <c r="H14" s="13">
        <v>9901376522</v>
      </c>
      <c r="I14" s="19">
        <v>43102</v>
      </c>
      <c r="J14" s="20">
        <v>3000</v>
      </c>
      <c r="K14" s="15">
        <v>0</v>
      </c>
      <c r="L14" s="20">
        <v>1500</v>
      </c>
      <c r="M14" s="15">
        <v>250</v>
      </c>
      <c r="N14" s="21">
        <f t="shared" si="0"/>
        <v>4750</v>
      </c>
      <c r="O14" s="15">
        <f t="shared" si="2"/>
        <v>540</v>
      </c>
      <c r="P14" s="15">
        <f t="shared" si="1"/>
        <v>60.480000000000004</v>
      </c>
      <c r="Q14" s="15">
        <f t="shared" ref="Q14:Q15" si="5">(J14+L14)*3%</f>
        <v>135</v>
      </c>
      <c r="R14" s="15">
        <v>0</v>
      </c>
      <c r="S14" s="32">
        <v>0</v>
      </c>
      <c r="T14" s="15">
        <f t="shared" si="3"/>
        <v>735.48</v>
      </c>
      <c r="U14" s="16">
        <f t="shared" si="4"/>
        <v>4014.52</v>
      </c>
      <c r="V14" s="2"/>
    </row>
    <row r="15" spans="1:24" ht="33" customHeight="1" x14ac:dyDescent="0.5">
      <c r="A15" s="9">
        <v>5</v>
      </c>
      <c r="B15" s="10"/>
      <c r="C15" s="11"/>
      <c r="D15" s="12"/>
      <c r="E15" s="47" t="s">
        <v>42</v>
      </c>
      <c r="F15" s="46" t="s">
        <v>43</v>
      </c>
      <c r="G15" s="10"/>
      <c r="H15" s="13"/>
      <c r="I15" s="19"/>
      <c r="J15" s="20">
        <f>4500</f>
        <v>4500</v>
      </c>
      <c r="K15" s="35"/>
      <c r="L15" s="20">
        <f>2000</f>
        <v>2000</v>
      </c>
      <c r="M15" s="15">
        <f>250</f>
        <v>250</v>
      </c>
      <c r="N15" s="21">
        <f>SUM(J15:M15)</f>
        <v>6750</v>
      </c>
      <c r="O15" s="15">
        <f>(J15+L15)*13%</f>
        <v>845</v>
      </c>
      <c r="P15" s="15">
        <f t="shared" si="1"/>
        <v>87.36</v>
      </c>
      <c r="Q15" s="15">
        <f t="shared" si="5"/>
        <v>195</v>
      </c>
      <c r="R15" s="15"/>
      <c r="S15" s="32">
        <v>85.5</v>
      </c>
      <c r="T15" s="15">
        <f t="shared" si="3"/>
        <v>1212.8600000000001</v>
      </c>
      <c r="U15" s="16">
        <f t="shared" si="4"/>
        <v>5537.1399999999994</v>
      </c>
      <c r="V15" s="2"/>
    </row>
    <row r="16" spans="1:24" ht="33" customHeight="1" x14ac:dyDescent="0.5">
      <c r="A16" s="9">
        <v>6</v>
      </c>
      <c r="B16" s="10"/>
      <c r="C16" s="11"/>
      <c r="D16" s="12"/>
      <c r="E16" s="39" t="s">
        <v>35</v>
      </c>
      <c r="F16" s="18" t="s">
        <v>36</v>
      </c>
      <c r="G16" s="10">
        <v>1219525</v>
      </c>
      <c r="H16" s="13">
        <v>9901589855</v>
      </c>
      <c r="I16" s="19"/>
      <c r="J16" s="20">
        <v>4000</v>
      </c>
      <c r="K16" s="35"/>
      <c r="L16" s="20">
        <v>2000</v>
      </c>
      <c r="M16" s="15">
        <v>250</v>
      </c>
      <c r="N16" s="21">
        <f t="shared" si="0"/>
        <v>6250</v>
      </c>
      <c r="O16" s="15">
        <f t="shared" si="2"/>
        <v>720</v>
      </c>
      <c r="P16" s="15">
        <f>(J16+L16)*1.344%</f>
        <v>80.64</v>
      </c>
      <c r="Q16" s="15">
        <f>(J16+L16)*3%</f>
        <v>180</v>
      </c>
      <c r="R16" s="15"/>
      <c r="S16" s="32">
        <v>67.5</v>
      </c>
      <c r="T16" s="15">
        <f t="shared" si="3"/>
        <v>1048.1399999999999</v>
      </c>
      <c r="U16" s="16">
        <f t="shared" si="4"/>
        <v>5201.8600000000006</v>
      </c>
      <c r="V16" s="2"/>
    </row>
    <row r="17" spans="1:22" ht="33" customHeight="1" x14ac:dyDescent="0.5">
      <c r="A17" s="9">
        <v>7</v>
      </c>
      <c r="B17" s="10" t="s">
        <v>38</v>
      </c>
      <c r="C17" s="11">
        <v>2216935560101</v>
      </c>
      <c r="D17" s="12">
        <v>42919924</v>
      </c>
      <c r="E17" s="40" t="s">
        <v>39</v>
      </c>
      <c r="F17" s="10" t="s">
        <v>40</v>
      </c>
      <c r="G17" s="9">
        <v>775401</v>
      </c>
      <c r="H17" s="13">
        <v>9901550188</v>
      </c>
      <c r="I17" s="14">
        <v>44837</v>
      </c>
      <c r="J17" s="15">
        <v>8700</v>
      </c>
      <c r="K17" s="15">
        <v>0</v>
      </c>
      <c r="L17" s="15">
        <v>2000</v>
      </c>
      <c r="M17" s="15">
        <v>250</v>
      </c>
      <c r="N17" s="36">
        <f>J17+L17+M17</f>
        <v>10950</v>
      </c>
      <c r="O17" s="15">
        <f>(J17+L17)*15%</f>
        <v>1605</v>
      </c>
      <c r="P17" s="15">
        <f>(J17+L17)*1.344%</f>
        <v>143.80799999999999</v>
      </c>
      <c r="Q17" s="15">
        <f>(J17+L17)*3%</f>
        <v>321</v>
      </c>
      <c r="R17" s="15">
        <v>0</v>
      </c>
      <c r="S17" s="32">
        <v>251.2</v>
      </c>
      <c r="T17" s="15">
        <f t="shared" si="3"/>
        <v>2321.0079999999998</v>
      </c>
      <c r="U17" s="16">
        <f t="shared" si="4"/>
        <v>8628.9920000000002</v>
      </c>
      <c r="V17" s="2"/>
    </row>
    <row r="18" spans="1:22" ht="33" customHeight="1" x14ac:dyDescent="0.5">
      <c r="A18" s="9">
        <v>8</v>
      </c>
      <c r="B18" s="10"/>
      <c r="C18" s="11"/>
      <c r="D18" s="12"/>
      <c r="E18" s="40" t="s">
        <v>46</v>
      </c>
      <c r="F18" s="9" t="s">
        <v>47</v>
      </c>
      <c r="G18" s="9"/>
      <c r="H18" s="13"/>
      <c r="I18" s="14"/>
      <c r="J18" s="15">
        <f>112.903225806452*14</f>
        <v>1580.6451612903279</v>
      </c>
      <c r="K18" s="15"/>
      <c r="L18" s="15">
        <f>48.3870967741936*14</f>
        <v>677.41935483871043</v>
      </c>
      <c r="M18" s="15">
        <f>8.06451612903226*14</f>
        <v>112.90322580645164</v>
      </c>
      <c r="N18" s="36">
        <f>SUM(J18:M18)</f>
        <v>2370.9677419354903</v>
      </c>
      <c r="O18" s="15">
        <f>(J18+L18)*12%</f>
        <v>270.96774193548464</v>
      </c>
      <c r="P18" s="15">
        <f>(J18+L18)*1.344%</f>
        <v>30.348387096774278</v>
      </c>
      <c r="Q18" s="15">
        <f>(J18+L18)*3%</f>
        <v>67.74193548387116</v>
      </c>
      <c r="R18" s="15"/>
      <c r="S18" s="32">
        <v>25</v>
      </c>
      <c r="T18" s="15">
        <f t="shared" si="3"/>
        <v>394.05806451613006</v>
      </c>
      <c r="U18" s="16">
        <f t="shared" si="4"/>
        <v>1976.9096774193602</v>
      </c>
      <c r="V18" s="2"/>
    </row>
    <row r="19" spans="1:22" ht="33" customHeight="1" x14ac:dyDescent="0.5">
      <c r="A19" s="9">
        <v>8</v>
      </c>
      <c r="B19" s="10"/>
      <c r="C19" s="11"/>
      <c r="D19" s="12"/>
      <c r="E19" s="40" t="s">
        <v>44</v>
      </c>
      <c r="F19" s="10" t="s">
        <v>45</v>
      </c>
      <c r="G19" s="9"/>
      <c r="H19" s="13"/>
      <c r="I19" s="14"/>
      <c r="J19" s="15">
        <f>3000/30*29+3000</f>
        <v>5900</v>
      </c>
      <c r="K19" s="15"/>
      <c r="L19" s="15">
        <f>1500/30*29+1500</f>
        <v>2950</v>
      </c>
      <c r="M19" s="15">
        <f>250/30*29+250</f>
        <v>491.66666666666669</v>
      </c>
      <c r="N19" s="36">
        <f>J19+L19+M19</f>
        <v>9341.6666666666661</v>
      </c>
      <c r="O19" s="15">
        <f>(J19+L19)*12%</f>
        <v>1062</v>
      </c>
      <c r="P19" s="15">
        <f>(J19+L19)*1.344%</f>
        <v>118.944</v>
      </c>
      <c r="Q19" s="15">
        <f>(J19+L19)*3%</f>
        <v>265.5</v>
      </c>
      <c r="R19" s="15"/>
      <c r="S19" s="32"/>
      <c r="T19" s="15">
        <f t="shared" si="3"/>
        <v>1446.444</v>
      </c>
      <c r="U19" s="16">
        <f t="shared" si="4"/>
        <v>7895.2226666666666</v>
      </c>
      <c r="V19" s="2"/>
    </row>
    <row r="20" spans="1:22" ht="27.75" customHeight="1" x14ac:dyDescent="0.5">
      <c r="A20" s="42"/>
      <c r="B20" s="42"/>
      <c r="C20" s="42"/>
      <c r="D20" s="42"/>
      <c r="E20" s="57" t="s">
        <v>41</v>
      </c>
      <c r="F20" s="57"/>
      <c r="G20" s="43"/>
      <c r="H20" s="43"/>
      <c r="I20" s="43"/>
      <c r="J20" s="44">
        <f>SUM(J11:J19)</f>
        <v>39138.709677419356</v>
      </c>
      <c r="K20" s="44"/>
      <c r="L20" s="44">
        <f>SUM(L11:L19)</f>
        <v>16127.41935483871</v>
      </c>
      <c r="M20" s="44">
        <f>SUM(M11:M19)</f>
        <v>2354.5698924731182</v>
      </c>
      <c r="N20" s="44">
        <f>J20+L20+M20</f>
        <v>57620.698924731187</v>
      </c>
      <c r="O20" s="44">
        <f>SUM(O11:O19)</f>
        <v>7087.5161290322594</v>
      </c>
      <c r="P20" s="44">
        <f>(J20+L20)*1.344%</f>
        <v>742.77677419354848</v>
      </c>
      <c r="Q20" s="44">
        <f>(J20+L20)*3%</f>
        <v>1657.983870967742</v>
      </c>
      <c r="R20" s="45">
        <f>SUM(R11:R19)</f>
        <v>1012.77</v>
      </c>
      <c r="S20" s="41">
        <f>SUM(S11:S19)</f>
        <v>573.29999999999995</v>
      </c>
      <c r="T20" s="41">
        <f t="shared" ref="T20" si="6">SUM(T11:T17)</f>
        <v>8221.0747096774194</v>
      </c>
      <c r="U20" s="44">
        <f>SUM(U11:U19)</f>
        <v>47559.122150537645</v>
      </c>
      <c r="V20" s="2"/>
    </row>
    <row r="21" spans="1:22" ht="27.75" customHeight="1" x14ac:dyDescent="0.5">
      <c r="A21" s="24"/>
      <c r="B21" s="24"/>
      <c r="C21" s="24"/>
      <c r="D21" s="24"/>
      <c r="E21" s="26"/>
      <c r="F21" s="26"/>
      <c r="G21" s="26"/>
      <c r="H21" s="26"/>
      <c r="I21" s="26"/>
      <c r="J21" s="25"/>
      <c r="K21" s="25"/>
      <c r="L21" s="25"/>
      <c r="M21" s="25"/>
      <c r="N21" s="25"/>
      <c r="O21" s="27"/>
      <c r="P21" s="27"/>
      <c r="Q21" s="27"/>
      <c r="R21" s="30"/>
      <c r="S21" s="31"/>
      <c r="T21" s="31"/>
      <c r="U21" s="8"/>
      <c r="V21" s="2"/>
    </row>
    <row r="22" spans="1:22" x14ac:dyDescent="0.5">
      <c r="A22" s="6"/>
      <c r="B22" s="6"/>
      <c r="C22" s="6"/>
      <c r="D22" s="6"/>
      <c r="E22" s="28"/>
      <c r="F22" s="26"/>
      <c r="G22" s="26"/>
      <c r="H22" s="26"/>
      <c r="I22" s="26"/>
      <c r="J22" s="29"/>
      <c r="K22" s="29"/>
      <c r="L22" s="29"/>
      <c r="M22" s="29"/>
      <c r="N22" s="29"/>
      <c r="O22" s="30"/>
      <c r="P22" s="29"/>
      <c r="Q22" s="30"/>
      <c r="R22" s="30"/>
      <c r="S22" s="31"/>
      <c r="T22" s="31"/>
      <c r="U22" s="8"/>
      <c r="V22" s="2"/>
    </row>
    <row r="23" spans="1:22" x14ac:dyDescent="0.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2" x14ac:dyDescent="0.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2" x14ac:dyDescent="0.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</sheetData>
  <sheetProtection algorithmName="SHA-512" hashValue="id/mgM+HqHKszGgvA9xLYA/J1wF2Z4txjkHHdmTLAtbHxqqalDedcqeGINaM8XNAuOfbHHeDQEEVmTkKHcarEg==" saltValue="OEw9Pksjnd4lB8LCIpCMdg==" spinCount="100000" sheet="1" formatCells="0" formatColumns="0" formatRows="0" insertColumns="0" insertRows="0" insertHyperlinks="0" deleteColumns="0" deleteRows="0" sort="0" autoFilter="0" pivotTables="0"/>
  <mergeCells count="26">
    <mergeCell ref="E20:F20"/>
    <mergeCell ref="N7:N10"/>
    <mergeCell ref="O7:S7"/>
    <mergeCell ref="R9:R10"/>
    <mergeCell ref="G7:G10"/>
    <mergeCell ref="S9:S10"/>
    <mergeCell ref="P9:P10"/>
    <mergeCell ref="Q9:Q10"/>
    <mergeCell ref="O9:O10"/>
    <mergeCell ref="H7:H10"/>
    <mergeCell ref="M9:M10"/>
    <mergeCell ref="T7:T10"/>
    <mergeCell ref="D7:D10"/>
    <mergeCell ref="A6:U6"/>
    <mergeCell ref="A7:A10"/>
    <mergeCell ref="B7:B10"/>
    <mergeCell ref="C7:C10"/>
    <mergeCell ref="E7:E10"/>
    <mergeCell ref="F7:F10"/>
    <mergeCell ref="I7:I10"/>
    <mergeCell ref="U7:U10"/>
    <mergeCell ref="J9:J10"/>
    <mergeCell ref="K9:K10"/>
    <mergeCell ref="L9:L10"/>
    <mergeCell ref="L8:M8"/>
    <mergeCell ref="J7:M7"/>
  </mergeCells>
  <phoneticPr fontId="9" type="noConversion"/>
  <pageMargins left="0.23622047244094491" right="0.23622047244094491" top="0.74803149606299213" bottom="0.74803149606299213" header="0.31496062992125984" footer="0.31496062992125984"/>
  <pageSetup scale="50" orientation="landscape" r:id="rId1"/>
  <headerFooter>
    <oddFooter>&amp;CPágina &amp;P&amp;R021 NÓMINA -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2024-02-28T15:00:01Z</dcterms:modified>
</cp:coreProperties>
</file>