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3C443131-281F-4F81-A293-635E38FDD9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L21" i="1"/>
  <c r="O21" i="1" s="1"/>
  <c r="J21" i="1"/>
  <c r="M20" i="1"/>
  <c r="L20" i="1"/>
  <c r="J20" i="1"/>
  <c r="O20" i="1" s="1"/>
  <c r="M19" i="1"/>
  <c r="L19" i="1"/>
  <c r="J19" i="1"/>
  <c r="M18" i="1"/>
  <c r="L18" i="1"/>
  <c r="J18" i="1"/>
  <c r="P18" i="1" s="1"/>
  <c r="M17" i="1"/>
  <c r="L17" i="1"/>
  <c r="J17" i="1"/>
  <c r="M16" i="1"/>
  <c r="L16" i="1"/>
  <c r="J16" i="1"/>
  <c r="M15" i="1"/>
  <c r="L15" i="1"/>
  <c r="J15" i="1"/>
  <c r="M14" i="1"/>
  <c r="L14" i="1"/>
  <c r="J14" i="1"/>
  <c r="Q18" i="1" l="1"/>
  <c r="O18" i="1"/>
  <c r="T18" i="1" s="1"/>
  <c r="T19" i="1"/>
  <c r="P20" i="1"/>
  <c r="Q21" i="1"/>
  <c r="N21" i="1"/>
  <c r="P21" i="1"/>
  <c r="S22" i="1"/>
  <c r="R22" i="1"/>
  <c r="N18" i="1"/>
  <c r="J22" i="1"/>
  <c r="L22" i="1"/>
  <c r="O14" i="1"/>
  <c r="P14" i="1"/>
  <c r="O15" i="1"/>
  <c r="P15" i="1"/>
  <c r="Q15" i="1"/>
  <c r="O16" i="1"/>
  <c r="P16" i="1"/>
  <c r="Q16" i="1"/>
  <c r="O17" i="1"/>
  <c r="P17" i="1"/>
  <c r="Q17" i="1"/>
  <c r="T17" i="1" s="1"/>
  <c r="Q20" i="1"/>
  <c r="M22" i="1"/>
  <c r="N15" i="1"/>
  <c r="N16" i="1"/>
  <c r="N17" i="1"/>
  <c r="N19" i="1"/>
  <c r="N20" i="1"/>
  <c r="N14" i="1"/>
  <c r="Q14" i="1"/>
  <c r="U18" i="1" l="1"/>
  <c r="U17" i="1"/>
  <c r="U19" i="1"/>
  <c r="T21" i="1"/>
  <c r="U21" i="1" s="1"/>
  <c r="T20" i="1"/>
  <c r="U20" i="1" s="1"/>
  <c r="T15" i="1"/>
  <c r="U15" i="1" s="1"/>
  <c r="T14" i="1"/>
  <c r="U14" i="1" s="1"/>
  <c r="Q22" i="1"/>
  <c r="O22" i="1"/>
  <c r="P22" i="1"/>
  <c r="N22" i="1"/>
  <c r="T16" i="1"/>
  <c r="U16" i="1" s="1"/>
  <c r="U22" i="1" l="1"/>
  <c r="T22" i="1"/>
</calcChain>
</file>

<file path=xl/sharedStrings.xml><?xml version="1.0" encoding="utf-8"?>
<sst xmlns="http://schemas.openxmlformats.org/spreadsheetml/2006/main" count="47" uniqueCount="47">
  <si>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</si>
  <si>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</si>
  <si>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</si>
  <si>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</si>
  <si>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</si>
  <si>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</si>
  <si>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</si>
  <si>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</si>
  <si>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</si>
  <si>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</si>
  <si>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</si>
  <si>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</si>
  <si>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</si>
  <si>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</si>
  <si>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</si>
  <si>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</si>
  <si>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</si>
  <si>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</si>
  <si>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</si>
  <si>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</si>
  <si>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</si>
  <si>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</si>
  <si>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</si>
  <si>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</si>
  <si>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</si>
  <si>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</si>
  <si>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</si>
  <si>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</si>
  <si>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</si>
  <si>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</si>
  <si>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</si>
  <si>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</si>
  <si>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</si>
  <si>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</si>
  <si>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</si>
  <si>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</si>
  <si>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</si>
  <si>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</si>
  <si>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</si>
  <si>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</si>
  <si>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</si>
  <si>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</si>
  <si>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 xml:space="preserve">Rudy Rolando Hernandez Juarez </t>
  </si>
  <si>
    <t>Encargado de caja chica y control de Ingresos Privativos</t>
  </si>
  <si>
    <t>Roman Alessandro Quezada Trujillo</t>
  </si>
  <si>
    <t>Encargado de Tesoreria -Manejo de Fondos</t>
  </si>
  <si>
    <t>AUTORIDAD PARA EL MANEJO SUSTENTABLE DE LA CUENCA Y DEL LAGO DE AMATITLÁN
NÓMINA DE SUELDOS PERSONAL CONTRATADO BAJO EL  RENGLÓN 021 "PERSONAL SUPERNUMERARIO"  
CORRESPONDIENTE AL MES DE MARZO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</si>
</sst>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5" fillId="0" borderId="0" xfId="0" applyFont="1"/>
    <xf numFmtId="0" fontId="6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3" applyFont="1" applyAlignment="1">
      <alignment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1" fontId="7" fillId="0" borderId="0" xfId="2" applyNumberFormat="1" applyFont="1" applyAlignment="1">
      <alignment horizontal="center" vertical="center"/>
    </xf>
    <xf numFmtId="44" fontId="7" fillId="0" borderId="0" xfId="1" applyFont="1" applyFill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164" fontId="6" fillId="3" borderId="2" xfId="2" applyNumberFormat="1" applyFont="1" applyFill="1" applyBorder="1" applyAlignment="1">
      <alignment horizontal="center" vertical="center" wrapText="1"/>
    </xf>
    <xf numFmtId="164" fontId="7" fillId="4" borderId="1" xfId="2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164" fontId="7" fillId="5" borderId="1" xfId="1" applyNumberFormat="1" applyFont="1" applyFill="1" applyBorder="1" applyAlignment="1">
      <alignment vertical="center"/>
    </xf>
    <xf numFmtId="0" fontId="6" fillId="5" borderId="1" xfId="2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/>
    </xf>
    <xf numFmtId="164" fontId="7" fillId="5" borderId="1" xfId="1" applyNumberFormat="1" applyFont="1" applyFill="1" applyBorder="1" applyAlignment="1">
      <alignment horizontal="center" vertical="center"/>
    </xf>
    <xf numFmtId="44" fontId="7" fillId="5" borderId="1" xfId="1" applyFont="1" applyFill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164" fontId="4" fillId="0" borderId="0" xfId="0" applyNumberFormat="1" applyFont="1"/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13606</xdr:colOff>
      <xdr:row>0</xdr:row>
      <xdr:rowOff>0</xdr:rowOff>
    </xdr:from>
    <xdr:to>
      <xdr:col>13</xdr:col>
      <xdr:colOff>1074964</xdr:colOff>
      <xdr:row>5</xdr:row>
      <xdr:rowOff>176893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7535" y="0"/>
          <a:ext cx="4367893" cy="1265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zoomScale="70" zoomScaleNormal="70" zoomScaleSheetLayoutView="53" zoomScalePageLayoutView="80" workbookViewId="0">
      <selection activeCell="F17" sqref="F17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6" customWidth="1"/>
    <col min="7" max="7" width="13.77734375" hidden="1" customWidth="1"/>
    <col min="8" max="8" width="13.21875" hidden="1" customWidth="1"/>
    <col min="9" max="9" width="0.109375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2.109375" customWidth="1"/>
    <col min="20" max="20" width="15.44140625" customWidth="1"/>
    <col min="21" max="21" width="16.44140625" customWidth="1"/>
    <col min="24" max="24" width="12.33203125" customWidth="1"/>
  </cols>
  <sheetData>
    <row r="1" spans="1:24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0</v>
      </c>
      <c r="S1" s="6"/>
      <c r="T1" s="6"/>
      <c r="U1" s="6"/>
      <c r="V1" s="2"/>
    </row>
    <row r="2" spans="1:24" x14ac:dyDescent="0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2"/>
    </row>
    <row r="3" spans="1:24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2"/>
    </row>
    <row r="4" spans="1:24" x14ac:dyDescent="0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2"/>
    </row>
    <row r="5" spans="1:24" x14ac:dyDescent="0.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2"/>
    </row>
    <row r="6" spans="1:24" x14ac:dyDescent="0.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2"/>
    </row>
    <row r="7" spans="1:24" s="1" customFormat="1" ht="59.25" customHeight="1" x14ac:dyDescent="0.5">
      <c r="A7" s="54" t="s">
        <v>46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3"/>
    </row>
    <row r="8" spans="1:24" x14ac:dyDescent="0.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2"/>
    </row>
    <row r="9" spans="1:24" x14ac:dyDescent="0.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2"/>
    </row>
    <row r="10" spans="1:24" ht="27" customHeight="1" x14ac:dyDescent="0.5">
      <c r="A10" s="55" t="s">
        <v>1</v>
      </c>
      <c r="B10" s="55" t="s">
        <v>32</v>
      </c>
      <c r="C10" s="52" t="s">
        <v>31</v>
      </c>
      <c r="D10" s="52" t="s">
        <v>3</v>
      </c>
      <c r="E10" s="52" t="s">
        <v>4</v>
      </c>
      <c r="F10" s="52" t="s">
        <v>5</v>
      </c>
      <c r="G10" s="55" t="s">
        <v>2</v>
      </c>
      <c r="H10" s="52" t="s">
        <v>28</v>
      </c>
      <c r="I10" s="52" t="s">
        <v>6</v>
      </c>
      <c r="J10" s="55" t="s">
        <v>7</v>
      </c>
      <c r="K10" s="55"/>
      <c r="L10" s="55"/>
      <c r="M10" s="55"/>
      <c r="N10" s="52" t="s">
        <v>8</v>
      </c>
      <c r="O10" s="55" t="s">
        <v>9</v>
      </c>
      <c r="P10" s="55"/>
      <c r="Q10" s="55"/>
      <c r="R10" s="55"/>
      <c r="S10" s="55"/>
      <c r="T10" s="49" t="s">
        <v>10</v>
      </c>
      <c r="U10" s="52" t="s">
        <v>11</v>
      </c>
      <c r="V10" s="2"/>
    </row>
    <row r="11" spans="1:24" ht="33" customHeight="1" x14ac:dyDescent="0.5">
      <c r="A11" s="55"/>
      <c r="B11" s="55"/>
      <c r="C11" s="52"/>
      <c r="D11" s="52"/>
      <c r="E11" s="52"/>
      <c r="F11" s="52"/>
      <c r="G11" s="55"/>
      <c r="H11" s="52"/>
      <c r="I11" s="52"/>
      <c r="J11" s="34" t="s">
        <v>12</v>
      </c>
      <c r="K11" s="33" t="s">
        <v>13</v>
      </c>
      <c r="L11" s="55" t="s">
        <v>14</v>
      </c>
      <c r="M11" s="55"/>
      <c r="N11" s="52"/>
      <c r="O11" s="34">
        <v>118</v>
      </c>
      <c r="P11" s="34">
        <v>202</v>
      </c>
      <c r="Q11" s="34">
        <v>201</v>
      </c>
      <c r="R11" s="34">
        <v>102</v>
      </c>
      <c r="S11" s="34">
        <v>203</v>
      </c>
      <c r="T11" s="50"/>
      <c r="U11" s="52"/>
      <c r="V11" s="2"/>
    </row>
    <row r="12" spans="1:24" ht="17.25" customHeight="1" x14ac:dyDescent="0.5">
      <c r="A12" s="56"/>
      <c r="B12" s="55"/>
      <c r="C12" s="53"/>
      <c r="D12" s="53"/>
      <c r="E12" s="52"/>
      <c r="F12" s="52"/>
      <c r="G12" s="55"/>
      <c r="H12" s="52"/>
      <c r="I12" s="52"/>
      <c r="J12" s="52" t="s">
        <v>15</v>
      </c>
      <c r="K12" s="52" t="s">
        <v>16</v>
      </c>
      <c r="L12" s="52" t="s">
        <v>17</v>
      </c>
      <c r="M12" s="52" t="s">
        <v>18</v>
      </c>
      <c r="N12" s="52"/>
      <c r="O12" s="52" t="s">
        <v>19</v>
      </c>
      <c r="P12" s="52" t="s">
        <v>20</v>
      </c>
      <c r="Q12" s="52" t="s">
        <v>21</v>
      </c>
      <c r="R12" s="52" t="s">
        <v>22</v>
      </c>
      <c r="S12" s="52" t="s">
        <v>23</v>
      </c>
      <c r="T12" s="50"/>
      <c r="U12" s="52"/>
      <c r="V12" s="2"/>
    </row>
    <row r="13" spans="1:24" ht="36" customHeight="1" x14ac:dyDescent="0.5">
      <c r="A13" s="56"/>
      <c r="B13" s="55"/>
      <c r="C13" s="53"/>
      <c r="D13" s="53"/>
      <c r="E13" s="52"/>
      <c r="F13" s="52"/>
      <c r="G13" s="55"/>
      <c r="H13" s="52"/>
      <c r="I13" s="52"/>
      <c r="J13" s="53"/>
      <c r="K13" s="52"/>
      <c r="L13" s="53">
        <v>26</v>
      </c>
      <c r="M13" s="53">
        <v>27</v>
      </c>
      <c r="N13" s="52"/>
      <c r="O13" s="53" t="s">
        <v>24</v>
      </c>
      <c r="P13" s="53">
        <v>26</v>
      </c>
      <c r="Q13" s="53">
        <v>27</v>
      </c>
      <c r="R13" s="52"/>
      <c r="S13" s="53"/>
      <c r="T13" s="51"/>
      <c r="U13" s="52"/>
      <c r="V13" s="2"/>
    </row>
    <row r="14" spans="1:24" ht="30.75" customHeight="1" x14ac:dyDescent="0.5">
      <c r="A14" s="11">
        <v>1</v>
      </c>
      <c r="B14" s="12"/>
      <c r="C14" s="19">
        <v>2994803800101</v>
      </c>
      <c r="D14" s="14">
        <v>39455378</v>
      </c>
      <c r="E14" s="37" t="s">
        <v>33</v>
      </c>
      <c r="F14" s="20" t="s">
        <v>34</v>
      </c>
      <c r="G14" s="12">
        <v>775400</v>
      </c>
      <c r="H14" s="15">
        <v>990083401</v>
      </c>
      <c r="I14" s="21">
        <v>44685</v>
      </c>
      <c r="J14" s="22">
        <f>5300</f>
        <v>5300</v>
      </c>
      <c r="K14" s="17">
        <v>0</v>
      </c>
      <c r="L14" s="22">
        <f>2000</f>
        <v>2000</v>
      </c>
      <c r="M14" s="17">
        <f>250</f>
        <v>250</v>
      </c>
      <c r="N14" s="23">
        <f t="shared" ref="N14:N19" si="0">J14+L14+M14</f>
        <v>7550</v>
      </c>
      <c r="O14" s="17">
        <f>(J14+L14)*13%</f>
        <v>949</v>
      </c>
      <c r="P14" s="17">
        <f t="shared" ref="P14:P18" si="1">(J14+L14)*1.344%</f>
        <v>98.112000000000009</v>
      </c>
      <c r="Q14" s="17">
        <f>(J14+L14)*3%</f>
        <v>219</v>
      </c>
      <c r="R14" s="17">
        <v>0</v>
      </c>
      <c r="S14" s="32">
        <v>119.1</v>
      </c>
      <c r="T14" s="17">
        <f>O14+P14+Q14+S14</f>
        <v>1385.212</v>
      </c>
      <c r="U14" s="18">
        <f>N14-T14</f>
        <v>6164.7880000000005</v>
      </c>
      <c r="V14" s="48"/>
      <c r="X14" s="4"/>
    </row>
    <row r="15" spans="1:24" ht="28.5" customHeight="1" x14ac:dyDescent="0.5">
      <c r="A15" s="11">
        <v>2</v>
      </c>
      <c r="B15" s="12"/>
      <c r="C15" s="25">
        <v>2070279190101</v>
      </c>
      <c r="D15" s="24">
        <v>104208694</v>
      </c>
      <c r="E15" s="38" t="s">
        <v>29</v>
      </c>
      <c r="F15" s="15" t="s">
        <v>30</v>
      </c>
      <c r="G15" s="11">
        <v>7754049</v>
      </c>
      <c r="H15" s="24">
        <v>9901478103</v>
      </c>
      <c r="I15" s="16">
        <v>44743</v>
      </c>
      <c r="J15" s="22">
        <f>3500</f>
        <v>3500</v>
      </c>
      <c r="K15" s="17">
        <v>0</v>
      </c>
      <c r="L15" s="22">
        <f>1500</f>
        <v>1500</v>
      </c>
      <c r="M15" s="17">
        <f>250</f>
        <v>250</v>
      </c>
      <c r="N15" s="23">
        <f t="shared" si="0"/>
        <v>5250</v>
      </c>
      <c r="O15" s="17">
        <f t="shared" ref="O15:O17" si="2">(J15+L15)*12%</f>
        <v>600</v>
      </c>
      <c r="P15" s="17">
        <f t="shared" si="1"/>
        <v>67.2</v>
      </c>
      <c r="Q15" s="17">
        <f>(J15+L15)*3%</f>
        <v>150</v>
      </c>
      <c r="R15" s="17">
        <v>1402.12</v>
      </c>
      <c r="S15" s="32">
        <v>25</v>
      </c>
      <c r="T15" s="17">
        <f>SUM(O15:S15)</f>
        <v>2244.3199999999997</v>
      </c>
      <c r="U15" s="18">
        <f t="shared" ref="U15:U21" si="3">N15-T15</f>
        <v>3005.6800000000003</v>
      </c>
      <c r="V15" s="2"/>
    </row>
    <row r="16" spans="1:24" ht="28.5" customHeight="1" x14ac:dyDescent="0.5">
      <c r="A16" s="11">
        <v>3</v>
      </c>
      <c r="B16" s="12"/>
      <c r="C16" s="13">
        <v>2774778830508</v>
      </c>
      <c r="D16" s="14">
        <v>26424169</v>
      </c>
      <c r="E16" s="37" t="s">
        <v>25</v>
      </c>
      <c r="F16" s="20" t="s">
        <v>26</v>
      </c>
      <c r="G16" s="12">
        <v>1036787</v>
      </c>
      <c r="H16" s="15">
        <v>9901227385</v>
      </c>
      <c r="I16" s="21">
        <v>42128</v>
      </c>
      <c r="J16" s="22">
        <f>3000</f>
        <v>3000</v>
      </c>
      <c r="K16" s="17">
        <v>0</v>
      </c>
      <c r="L16" s="22">
        <f>1500</f>
        <v>1500</v>
      </c>
      <c r="M16" s="17">
        <f>250</f>
        <v>250</v>
      </c>
      <c r="N16" s="23">
        <f t="shared" si="0"/>
        <v>4750</v>
      </c>
      <c r="O16" s="17">
        <f t="shared" si="2"/>
        <v>540</v>
      </c>
      <c r="P16" s="17">
        <f t="shared" si="1"/>
        <v>60.480000000000004</v>
      </c>
      <c r="Q16" s="17">
        <f>(J16+L16)*3%</f>
        <v>135</v>
      </c>
      <c r="R16" s="17">
        <v>0</v>
      </c>
      <c r="S16" s="32"/>
      <c r="T16" s="17">
        <f t="shared" ref="T16:T21" si="4">O16+P16+Q16+S16</f>
        <v>735.48</v>
      </c>
      <c r="U16" s="18">
        <f t="shared" si="3"/>
        <v>4014.52</v>
      </c>
      <c r="V16" s="2"/>
    </row>
    <row r="17" spans="1:22" ht="33" customHeight="1" x14ac:dyDescent="0.5">
      <c r="A17" s="11">
        <v>4</v>
      </c>
      <c r="B17" s="12"/>
      <c r="C17" s="13">
        <v>2218533160101</v>
      </c>
      <c r="D17" s="14">
        <v>54125820</v>
      </c>
      <c r="E17" s="47" t="s">
        <v>37</v>
      </c>
      <c r="F17" s="20" t="s">
        <v>27</v>
      </c>
      <c r="G17" s="12">
        <v>1036788</v>
      </c>
      <c r="H17" s="15">
        <v>9901376522</v>
      </c>
      <c r="I17" s="21">
        <v>43102</v>
      </c>
      <c r="J17" s="22">
        <f>3000</f>
        <v>3000</v>
      </c>
      <c r="K17" s="17">
        <v>0</v>
      </c>
      <c r="L17" s="22">
        <f>1500</f>
        <v>1500</v>
      </c>
      <c r="M17" s="17">
        <f>250</f>
        <v>250</v>
      </c>
      <c r="N17" s="23">
        <f t="shared" si="0"/>
        <v>4750</v>
      </c>
      <c r="O17" s="17">
        <f t="shared" si="2"/>
        <v>540</v>
      </c>
      <c r="P17" s="17">
        <f t="shared" si="1"/>
        <v>60.480000000000004</v>
      </c>
      <c r="Q17" s="17">
        <f t="shared" ref="Q17:Q18" si="5">(J17+L17)*3%</f>
        <v>135</v>
      </c>
      <c r="R17" s="17">
        <v>0</v>
      </c>
      <c r="S17" s="32">
        <v>0</v>
      </c>
      <c r="T17" s="17">
        <f t="shared" si="4"/>
        <v>735.48</v>
      </c>
      <c r="U17" s="18">
        <f t="shared" si="3"/>
        <v>4014.52</v>
      </c>
      <c r="V17" s="2"/>
    </row>
    <row r="18" spans="1:22" ht="33" customHeight="1" x14ac:dyDescent="0.5">
      <c r="A18" s="11">
        <v>5</v>
      </c>
      <c r="B18" s="12"/>
      <c r="C18" s="13"/>
      <c r="D18" s="14"/>
      <c r="E18" s="47" t="s">
        <v>42</v>
      </c>
      <c r="F18" s="46" t="s">
        <v>43</v>
      </c>
      <c r="G18" s="12"/>
      <c r="H18" s="15"/>
      <c r="I18" s="21"/>
      <c r="J18" s="22">
        <f>4500</f>
        <v>4500</v>
      </c>
      <c r="K18" s="35"/>
      <c r="L18" s="22">
        <f>2000</f>
        <v>2000</v>
      </c>
      <c r="M18" s="17">
        <f>250</f>
        <v>250</v>
      </c>
      <c r="N18" s="23">
        <f>SUM(J18:M18)</f>
        <v>6750</v>
      </c>
      <c r="O18" s="17">
        <f>(J18+L18)*13%</f>
        <v>845</v>
      </c>
      <c r="P18" s="17">
        <f t="shared" si="1"/>
        <v>87.36</v>
      </c>
      <c r="Q18" s="17">
        <f t="shared" si="5"/>
        <v>195</v>
      </c>
      <c r="R18" s="17"/>
      <c r="S18" s="32">
        <v>85.5</v>
      </c>
      <c r="T18" s="17">
        <f t="shared" si="4"/>
        <v>1212.8600000000001</v>
      </c>
      <c r="U18" s="18">
        <f t="shared" si="3"/>
        <v>5537.1399999999994</v>
      </c>
      <c r="V18" s="2"/>
    </row>
    <row r="19" spans="1:22" ht="33" customHeight="1" x14ac:dyDescent="0.5">
      <c r="A19" s="11">
        <v>6</v>
      </c>
      <c r="B19" s="12"/>
      <c r="C19" s="13"/>
      <c r="D19" s="14"/>
      <c r="E19" s="39" t="s">
        <v>35</v>
      </c>
      <c r="F19" s="20" t="s">
        <v>36</v>
      </c>
      <c r="G19" s="12">
        <v>1219525</v>
      </c>
      <c r="H19" s="15">
        <v>9901589855</v>
      </c>
      <c r="I19" s="21"/>
      <c r="J19" s="22">
        <f>4000</f>
        <v>4000</v>
      </c>
      <c r="K19" s="35"/>
      <c r="L19" s="22">
        <f>2000</f>
        <v>2000</v>
      </c>
      <c r="M19" s="17">
        <f>250</f>
        <v>250</v>
      </c>
      <c r="N19" s="23">
        <f t="shared" si="0"/>
        <v>6250</v>
      </c>
      <c r="O19" s="17">
        <v>720</v>
      </c>
      <c r="P19" s="17">
        <v>80.64</v>
      </c>
      <c r="Q19" s="17">
        <v>180</v>
      </c>
      <c r="R19" s="17"/>
      <c r="S19" s="32">
        <v>67.5</v>
      </c>
      <c r="T19" s="17">
        <f t="shared" si="4"/>
        <v>1048.1399999999999</v>
      </c>
      <c r="U19" s="18">
        <f t="shared" si="3"/>
        <v>5201.8600000000006</v>
      </c>
      <c r="V19" s="2"/>
    </row>
    <row r="20" spans="1:22" ht="33" customHeight="1" x14ac:dyDescent="0.5">
      <c r="A20" s="11">
        <v>7</v>
      </c>
      <c r="B20" s="12" t="s">
        <v>38</v>
      </c>
      <c r="C20" s="13">
        <v>2216935560101</v>
      </c>
      <c r="D20" s="14">
        <v>42919924</v>
      </c>
      <c r="E20" s="40" t="s">
        <v>39</v>
      </c>
      <c r="F20" s="12" t="s">
        <v>40</v>
      </c>
      <c r="G20" s="11">
        <v>775401</v>
      </c>
      <c r="H20" s="15">
        <v>9901550188</v>
      </c>
      <c r="I20" s="16">
        <v>44837</v>
      </c>
      <c r="J20" s="17">
        <f>8700</f>
        <v>8700</v>
      </c>
      <c r="K20" s="17">
        <v>0</v>
      </c>
      <c r="L20" s="17">
        <f>2000</f>
        <v>2000</v>
      </c>
      <c r="M20" s="17">
        <f>250</f>
        <v>250</v>
      </c>
      <c r="N20" s="36">
        <f>J20+L20+M20</f>
        <v>10950</v>
      </c>
      <c r="O20" s="17">
        <f>(J20+L20)*15%</f>
        <v>1605</v>
      </c>
      <c r="P20" s="17">
        <f>(J20+L20)*1.344%</f>
        <v>143.80799999999999</v>
      </c>
      <c r="Q20" s="17">
        <f>(J20+L20)*3%</f>
        <v>321</v>
      </c>
      <c r="R20" s="17">
        <v>0</v>
      </c>
      <c r="S20" s="32">
        <v>251.2</v>
      </c>
      <c r="T20" s="17">
        <f t="shared" si="4"/>
        <v>2321.0079999999998</v>
      </c>
      <c r="U20" s="18">
        <f t="shared" si="3"/>
        <v>8628.9920000000002</v>
      </c>
      <c r="V20" s="2"/>
    </row>
    <row r="21" spans="1:22" ht="33" customHeight="1" x14ac:dyDescent="0.5">
      <c r="A21" s="11">
        <v>8</v>
      </c>
      <c r="B21" s="12"/>
      <c r="C21" s="13"/>
      <c r="D21" s="14"/>
      <c r="E21" s="40" t="s">
        <v>44</v>
      </c>
      <c r="F21" s="11" t="s">
        <v>45</v>
      </c>
      <c r="G21" s="11"/>
      <c r="H21" s="15"/>
      <c r="I21" s="16"/>
      <c r="J21" s="17">
        <f>3500</f>
        <v>3500</v>
      </c>
      <c r="K21" s="17"/>
      <c r="L21" s="17">
        <f>1500</f>
        <v>1500</v>
      </c>
      <c r="M21" s="17">
        <f>250</f>
        <v>250</v>
      </c>
      <c r="N21" s="36">
        <f>SUM(J21:M21)</f>
        <v>5250</v>
      </c>
      <c r="O21" s="17">
        <f>(J21+L21)*12%</f>
        <v>600</v>
      </c>
      <c r="P21" s="17">
        <f>(J21+L21)*1.344%</f>
        <v>67.2</v>
      </c>
      <c r="Q21" s="17">
        <f>(J21+L21)*3%</f>
        <v>150</v>
      </c>
      <c r="R21" s="17"/>
      <c r="S21" s="32">
        <v>25</v>
      </c>
      <c r="T21" s="17">
        <f t="shared" si="4"/>
        <v>842.2</v>
      </c>
      <c r="U21" s="18">
        <f t="shared" si="3"/>
        <v>4407.8</v>
      </c>
      <c r="V21" s="2"/>
    </row>
    <row r="22" spans="1:22" ht="27.75" customHeight="1" x14ac:dyDescent="0.5">
      <c r="A22" s="42"/>
      <c r="B22" s="42"/>
      <c r="C22" s="42"/>
      <c r="D22" s="42"/>
      <c r="E22" s="57" t="s">
        <v>41</v>
      </c>
      <c r="F22" s="57"/>
      <c r="G22" s="43"/>
      <c r="H22" s="43"/>
      <c r="I22" s="43"/>
      <c r="J22" s="44">
        <f>SUM(J14:J21)</f>
        <v>35500</v>
      </c>
      <c r="K22" s="44"/>
      <c r="L22" s="44">
        <f>SUM(L14:L21)</f>
        <v>14000</v>
      </c>
      <c r="M22" s="44">
        <f>SUM(M14:M21)</f>
        <v>2000</v>
      </c>
      <c r="N22" s="44">
        <f>J22+L22+M22</f>
        <v>51500</v>
      </c>
      <c r="O22" s="44">
        <f>SUM(O14:O21)</f>
        <v>6399</v>
      </c>
      <c r="P22" s="44">
        <f>(J22+L22)*1.344%</f>
        <v>665.28</v>
      </c>
      <c r="Q22" s="44">
        <f>(J22+L22)*3%</f>
        <v>1485</v>
      </c>
      <c r="R22" s="45">
        <f>SUM(R14:R21)</f>
        <v>1402.12</v>
      </c>
      <c r="S22" s="41">
        <f>SUM(S14:S21)</f>
        <v>573.29999999999995</v>
      </c>
      <c r="T22" s="41">
        <f t="shared" ref="T22" si="6">SUM(T14:T20)</f>
        <v>9682.5</v>
      </c>
      <c r="U22" s="44">
        <f>SUM(U14:U21)</f>
        <v>40975.300000000003</v>
      </c>
      <c r="V22" s="2"/>
    </row>
    <row r="23" spans="1:22" ht="27.75" customHeight="1" x14ac:dyDescent="0.5">
      <c r="A23" s="26"/>
      <c r="B23" s="26"/>
      <c r="C23" s="26"/>
      <c r="D23" s="26"/>
      <c r="E23" s="28"/>
      <c r="F23" s="28"/>
      <c r="G23" s="28"/>
      <c r="H23" s="28"/>
      <c r="I23" s="28"/>
      <c r="J23" s="27"/>
      <c r="K23" s="27"/>
      <c r="L23" s="27"/>
      <c r="M23" s="27"/>
      <c r="N23" s="27"/>
      <c r="O23" s="29"/>
      <c r="P23" s="29"/>
      <c r="Q23" s="29"/>
      <c r="R23" s="30"/>
      <c r="S23" s="31"/>
      <c r="T23" s="31"/>
      <c r="U23" s="10"/>
      <c r="V23" s="2"/>
    </row>
    <row r="24" spans="1:22" x14ac:dyDescent="0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2" x14ac:dyDescent="0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</sheetData>
  <sheetProtection algorithmName="SHA-512" hashValue="T2DwrXrhbaknfp3rU6wxtKUSrEH1EcW1xOeFhOzooZtZjnB7UIrPknZxfC/IBPsJCLNpkt7QtOttZsDHTJbQsw==" saltValue="xK+h5N7NTUcbkstMaADctg==" spinCount="100000" sheet="1" formatCells="0" formatColumns="0" formatRows="0" insertColumns="0" insertRows="0" insertHyperlinks="0" deleteColumns="0" deleteRows="0" sort="0" autoFilter="0" pivotTables="0"/>
  <mergeCells count="26">
    <mergeCell ref="J10:M10"/>
    <mergeCell ref="E22:F22"/>
    <mergeCell ref="N10:N13"/>
    <mergeCell ref="O10:S10"/>
    <mergeCell ref="R12:R13"/>
    <mergeCell ref="G10:G13"/>
    <mergeCell ref="S12:S13"/>
    <mergeCell ref="P12:P13"/>
    <mergeCell ref="Q12:Q13"/>
    <mergeCell ref="O12:O13"/>
    <mergeCell ref="H10:H13"/>
    <mergeCell ref="M12:M13"/>
    <mergeCell ref="T10:T13"/>
    <mergeCell ref="D10:D13"/>
    <mergeCell ref="A7:U7"/>
    <mergeCell ref="A10:A13"/>
    <mergeCell ref="B10:B13"/>
    <mergeCell ref="C10:C13"/>
    <mergeCell ref="E10:E13"/>
    <mergeCell ref="F10:F13"/>
    <mergeCell ref="I10:I13"/>
    <mergeCell ref="U10:U13"/>
    <mergeCell ref="J12:J13"/>
    <mergeCell ref="K12:K13"/>
    <mergeCell ref="L12:L13"/>
    <mergeCell ref="L11:M11"/>
  </mergeCells>
  <phoneticPr fontId="9" type="noConversion"/>
  <pageMargins left="0.23622047244094491" right="0.23622047244094491" top="0.74803149606299213" bottom="0.74803149606299213" header="0.31496062992125984" footer="0.31496062992125984"/>
  <pageSetup scale="50" orientation="landscape" horizontalDpi="4294967293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2024-05-06T16:31:55Z</dcterms:modified>
</cp:coreProperties>
</file>